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710" yWindow="-120" windowWidth="19420" windowHeight="11020" activeTab="1"/>
  </bookViews>
  <sheets>
    <sheet name="Anweisung" sheetId="27" r:id="rId1"/>
    <sheet name="Deckblatt" sheetId="5" r:id="rId2"/>
    <sheet name="Abrechnung" sheetId="2" r:id="rId3"/>
    <sheet name="Preis pro Kategorie" sheetId="26" r:id="rId4"/>
    <sheet name="Teilnehmerliste" sheetId="25" r:id="rId5"/>
    <sheet name="Zahlungsauftrag" sheetId="3" r:id="rId6"/>
    <sheet name="gescannte Belege" sheetId="19" r:id="rId7"/>
    <sheet name="Ausschreibungskopie" sheetId="28" r:id="rId8"/>
    <sheet name="Versionshistorie" sheetId="29" r:id="rId9"/>
  </sheets>
  <definedNames>
    <definedName name="_xlnm.Print_Area" localSheetId="2">Abrechnung!$A$1:$J$56</definedName>
    <definedName name="_xlnm.Print_Area" localSheetId="0">Anweisung!$A$2:$D$37</definedName>
    <definedName name="_xlnm.Print_Area" localSheetId="7">Ausschreibungskopie!$A$1:$I$141</definedName>
    <definedName name="_xlnm.Print_Area" localSheetId="1">Deckblatt!$A$1:$B$18</definedName>
    <definedName name="_xlnm.Print_Area" localSheetId="6">'gescannte Belege'!$A$1:$I$194</definedName>
    <definedName name="_xlnm.Print_Area" localSheetId="3">'Preis pro Kategorie'!$A$1:$E$27</definedName>
    <definedName name="_xlnm.Print_Area" localSheetId="4">Teilnehmerliste!$A$1:$N$61</definedName>
    <definedName name="_xlnm.Print_Area" localSheetId="5">Zahlungsauftrag!$A$1:$G$20</definedName>
    <definedName name="Tarifkategorie">'Preis pro Kategorie'!$A$3:$A$27</definedName>
  </definedNames>
  <calcPr calcId="145621"/>
</workbook>
</file>

<file path=xl/calcChain.xml><?xml version="1.0" encoding="utf-8"?>
<calcChain xmlns="http://schemas.openxmlformats.org/spreadsheetml/2006/main">
  <c r="C16" i="2" l="1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A17" i="2"/>
  <c r="B17" i="2"/>
  <c r="C17" i="2"/>
  <c r="D17" i="2"/>
  <c r="E17" i="2"/>
  <c r="I17" i="2"/>
  <c r="A18" i="2"/>
  <c r="B18" i="2"/>
  <c r="E18" i="2"/>
  <c r="A19" i="2"/>
  <c r="C19" i="2"/>
  <c r="B19" i="2"/>
  <c r="E19" i="2"/>
  <c r="G19" i="2"/>
  <c r="A15" i="2"/>
  <c r="E15" i="2"/>
  <c r="I15" i="2"/>
  <c r="A16" i="2"/>
  <c r="M60" i="25"/>
  <c r="L60" i="25"/>
  <c r="M59" i="25"/>
  <c r="L59" i="25"/>
  <c r="M58" i="25"/>
  <c r="L58" i="25"/>
  <c r="M57" i="25"/>
  <c r="L57" i="25"/>
  <c r="M56" i="25"/>
  <c r="L56" i="25"/>
  <c r="M55" i="25"/>
  <c r="L55" i="25"/>
  <c r="M54" i="25"/>
  <c r="L54" i="25"/>
  <c r="M53" i="25"/>
  <c r="L53" i="25"/>
  <c r="M52" i="25"/>
  <c r="L52" i="25"/>
  <c r="M51" i="25"/>
  <c r="L51" i="25"/>
  <c r="M50" i="25"/>
  <c r="L50" i="25"/>
  <c r="M49" i="25"/>
  <c r="L49" i="25"/>
  <c r="M48" i="25"/>
  <c r="L48" i="25"/>
  <c r="M47" i="25"/>
  <c r="L47" i="25"/>
  <c r="M46" i="25"/>
  <c r="L46" i="25"/>
  <c r="M45" i="25"/>
  <c r="L45" i="25"/>
  <c r="M44" i="25"/>
  <c r="L44" i="25"/>
  <c r="M43" i="25"/>
  <c r="L43" i="25"/>
  <c r="M42" i="25"/>
  <c r="L42" i="25"/>
  <c r="M41" i="25"/>
  <c r="L41" i="25"/>
  <c r="M40" i="25"/>
  <c r="L40" i="25"/>
  <c r="M39" i="25"/>
  <c r="L39" i="25"/>
  <c r="M38" i="25"/>
  <c r="L38" i="25"/>
  <c r="M37" i="25"/>
  <c r="L37" i="25"/>
  <c r="M36" i="25"/>
  <c r="L36" i="25"/>
  <c r="M35" i="25"/>
  <c r="L35" i="25"/>
  <c r="M34" i="25"/>
  <c r="L34" i="25"/>
  <c r="M33" i="25"/>
  <c r="L33" i="25"/>
  <c r="M32" i="25"/>
  <c r="L32" i="25"/>
  <c r="M31" i="25"/>
  <c r="L31" i="25"/>
  <c r="M30" i="25"/>
  <c r="L30" i="25"/>
  <c r="M29" i="25"/>
  <c r="L29" i="25"/>
  <c r="M28" i="25"/>
  <c r="L28" i="25"/>
  <c r="M27" i="25"/>
  <c r="L27" i="25"/>
  <c r="M26" i="25"/>
  <c r="L26" i="25"/>
  <c r="M25" i="25"/>
  <c r="L25" i="25"/>
  <c r="M24" i="25"/>
  <c r="L24" i="25"/>
  <c r="M23" i="25"/>
  <c r="L23" i="25"/>
  <c r="M22" i="25"/>
  <c r="L22" i="25"/>
  <c r="M21" i="25"/>
  <c r="L21" i="25"/>
  <c r="M20" i="25"/>
  <c r="L20" i="25"/>
  <c r="M19" i="25"/>
  <c r="L19" i="25"/>
  <c r="M18" i="25"/>
  <c r="L18" i="25"/>
  <c r="M17" i="25"/>
  <c r="L17" i="25"/>
  <c r="M16" i="25"/>
  <c r="L16" i="25"/>
  <c r="M7" i="25"/>
  <c r="M8" i="25"/>
  <c r="M9" i="25"/>
  <c r="M10" i="25"/>
  <c r="M11" i="25"/>
  <c r="M12" i="25"/>
  <c r="M13" i="25"/>
  <c r="M14" i="25"/>
  <c r="M15" i="25"/>
  <c r="L7" i="25"/>
  <c r="L8" i="25"/>
  <c r="L9" i="25"/>
  <c r="L10" i="25"/>
  <c r="L11" i="25"/>
  <c r="L12" i="25"/>
  <c r="L13" i="25"/>
  <c r="L14" i="25"/>
  <c r="L15" i="25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H3" i="2"/>
  <c r="F14" i="26"/>
  <c r="G14" i="26"/>
  <c r="H14" i="26"/>
  <c r="I14" i="26"/>
  <c r="J14" i="26"/>
  <c r="K14" i="26"/>
  <c r="L14" i="26"/>
  <c r="M14" i="26"/>
  <c r="F15" i="26"/>
  <c r="G15" i="26"/>
  <c r="H15" i="26"/>
  <c r="I15" i="26"/>
  <c r="J15" i="26"/>
  <c r="K15" i="26"/>
  <c r="L15" i="26"/>
  <c r="M15" i="26"/>
  <c r="F16" i="26"/>
  <c r="G16" i="26"/>
  <c r="H16" i="26"/>
  <c r="I16" i="26"/>
  <c r="J16" i="26"/>
  <c r="K16" i="26"/>
  <c r="L16" i="26"/>
  <c r="M16" i="26"/>
  <c r="A17" i="26"/>
  <c r="F17" i="26"/>
  <c r="G17" i="26"/>
  <c r="H17" i="26"/>
  <c r="I17" i="26"/>
  <c r="J17" i="26"/>
  <c r="K17" i="26"/>
  <c r="L17" i="26"/>
  <c r="M17" i="26"/>
  <c r="A18" i="26"/>
  <c r="F18" i="26"/>
  <c r="G18" i="26"/>
  <c r="H18" i="26"/>
  <c r="I18" i="26"/>
  <c r="J18" i="26"/>
  <c r="K18" i="26"/>
  <c r="L18" i="26"/>
  <c r="M18" i="26"/>
  <c r="A19" i="26"/>
  <c r="F19" i="26"/>
  <c r="G19" i="26"/>
  <c r="H19" i="26"/>
  <c r="I19" i="26"/>
  <c r="J19" i="26"/>
  <c r="K19" i="26"/>
  <c r="L19" i="26"/>
  <c r="M19" i="26"/>
  <c r="A20" i="26"/>
  <c r="F20" i="26"/>
  <c r="G20" i="26"/>
  <c r="H20" i="26"/>
  <c r="I20" i="26"/>
  <c r="J20" i="26"/>
  <c r="K20" i="26"/>
  <c r="L20" i="26"/>
  <c r="M20" i="26"/>
  <c r="A21" i="26"/>
  <c r="F21" i="26"/>
  <c r="G21" i="26"/>
  <c r="H21" i="26"/>
  <c r="I21" i="26"/>
  <c r="J21" i="26"/>
  <c r="K21" i="26"/>
  <c r="L21" i="26"/>
  <c r="M21" i="26"/>
  <c r="A22" i="26"/>
  <c r="F22" i="26"/>
  <c r="G22" i="26"/>
  <c r="H22" i="26"/>
  <c r="I22" i="26"/>
  <c r="J22" i="26"/>
  <c r="K22" i="26"/>
  <c r="L22" i="26"/>
  <c r="M22" i="26"/>
  <c r="A23" i="26"/>
  <c r="F23" i="26"/>
  <c r="G23" i="26"/>
  <c r="H23" i="26"/>
  <c r="I23" i="26"/>
  <c r="J23" i="26"/>
  <c r="K23" i="26"/>
  <c r="L23" i="26"/>
  <c r="M23" i="26"/>
  <c r="M24" i="26"/>
  <c r="L24" i="26"/>
  <c r="K24" i="26"/>
  <c r="J24" i="26"/>
  <c r="I24" i="26"/>
  <c r="H24" i="26"/>
  <c r="G24" i="26"/>
  <c r="F24" i="26"/>
  <c r="A24" i="26"/>
  <c r="A8" i="2"/>
  <c r="E8" i="2"/>
  <c r="L5" i="26"/>
  <c r="A9" i="2"/>
  <c r="L6" i="26"/>
  <c r="A10" i="2"/>
  <c r="E10" i="2"/>
  <c r="L8" i="26"/>
  <c r="A11" i="2"/>
  <c r="L9" i="26"/>
  <c r="A12" i="2"/>
  <c r="E12" i="2"/>
  <c r="I12" i="2"/>
  <c r="L10" i="26"/>
  <c r="A13" i="2"/>
  <c r="E13" i="2"/>
  <c r="A14" i="2"/>
  <c r="E14" i="2"/>
  <c r="A25" i="26"/>
  <c r="A26" i="26"/>
  <c r="A27" i="26"/>
  <c r="J29" i="25"/>
  <c r="L13" i="26"/>
  <c r="A7" i="2"/>
  <c r="D7" i="2"/>
  <c r="F4" i="26"/>
  <c r="F7" i="25"/>
  <c r="F10" i="25"/>
  <c r="F12" i="25"/>
  <c r="F5" i="26"/>
  <c r="F8" i="25"/>
  <c r="F12" i="26"/>
  <c r="F11" i="25"/>
  <c r="F13" i="25"/>
  <c r="G4" i="26"/>
  <c r="G7" i="25"/>
  <c r="K4" i="26"/>
  <c r="K5" i="26"/>
  <c r="K6" i="26"/>
  <c r="K7" i="26"/>
  <c r="K8" i="26"/>
  <c r="K9" i="26"/>
  <c r="K10" i="26"/>
  <c r="K11" i="26"/>
  <c r="K12" i="26"/>
  <c r="K13" i="26"/>
  <c r="K25" i="26"/>
  <c r="K26" i="26"/>
  <c r="K27" i="26"/>
  <c r="J4" i="26"/>
  <c r="J7" i="25"/>
  <c r="J5" i="26"/>
  <c r="J8" i="25"/>
  <c r="J10" i="26"/>
  <c r="J9" i="25"/>
  <c r="J12" i="26"/>
  <c r="J11" i="25"/>
  <c r="J12" i="25"/>
  <c r="J13" i="26"/>
  <c r="J8" i="26"/>
  <c r="J14" i="25"/>
  <c r="J9" i="26"/>
  <c r="J15" i="25"/>
  <c r="J6" i="26"/>
  <c r="J16" i="25"/>
  <c r="J7" i="26"/>
  <c r="J17" i="25"/>
  <c r="J18" i="25"/>
  <c r="J19" i="25"/>
  <c r="J20" i="25"/>
  <c r="J22" i="25"/>
  <c r="J23" i="25"/>
  <c r="J24" i="25"/>
  <c r="J26" i="25"/>
  <c r="J27" i="25"/>
  <c r="J28" i="25"/>
  <c r="J30" i="25"/>
  <c r="J31" i="25"/>
  <c r="J32" i="25"/>
  <c r="J34" i="25"/>
  <c r="J35" i="25"/>
  <c r="J36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K60" i="25"/>
  <c r="K59" i="25"/>
  <c r="K58" i="25"/>
  <c r="K57" i="25"/>
  <c r="K56" i="25"/>
  <c r="K55" i="25"/>
  <c r="K54" i="25"/>
  <c r="K53" i="25"/>
  <c r="K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K10" i="25"/>
  <c r="K9" i="25"/>
  <c r="K8" i="25"/>
  <c r="K7" i="25"/>
  <c r="I4" i="26"/>
  <c r="I7" i="25"/>
  <c r="I5" i="26"/>
  <c r="I8" i="25"/>
  <c r="I10" i="26"/>
  <c r="I9" i="25"/>
  <c r="I12" i="26"/>
  <c r="I11" i="25"/>
  <c r="I13" i="26"/>
  <c r="I13" i="25"/>
  <c r="I8" i="26"/>
  <c r="I14" i="25"/>
  <c r="I9" i="26"/>
  <c r="I15" i="25"/>
  <c r="I6" i="26"/>
  <c r="I16" i="25"/>
  <c r="I7" i="26"/>
  <c r="I17" i="25"/>
  <c r="I18" i="25"/>
  <c r="I19" i="25"/>
  <c r="I20" i="25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38" i="25"/>
  <c r="I39" i="25"/>
  <c r="I40" i="25"/>
  <c r="I41" i="25"/>
  <c r="I42" i="25"/>
  <c r="I43" i="25"/>
  <c r="I44" i="25"/>
  <c r="I45" i="25"/>
  <c r="I46" i="25"/>
  <c r="I47" i="25"/>
  <c r="I48" i="25"/>
  <c r="I49" i="25"/>
  <c r="I50" i="25"/>
  <c r="I51" i="25"/>
  <c r="I52" i="25"/>
  <c r="I53" i="25"/>
  <c r="I54" i="25"/>
  <c r="I55" i="25"/>
  <c r="I56" i="25"/>
  <c r="I57" i="25"/>
  <c r="I58" i="25"/>
  <c r="I59" i="25"/>
  <c r="I60" i="25"/>
  <c r="M11" i="26"/>
  <c r="L11" i="26"/>
  <c r="J11" i="26"/>
  <c r="I11" i="26"/>
  <c r="H11" i="26"/>
  <c r="G11" i="26"/>
  <c r="F11" i="26"/>
  <c r="M7" i="26"/>
  <c r="L7" i="26"/>
  <c r="H7" i="26"/>
  <c r="G7" i="26"/>
  <c r="G17" i="25"/>
  <c r="F7" i="26"/>
  <c r="F17" i="25"/>
  <c r="A4" i="25"/>
  <c r="I40" i="2"/>
  <c r="H52" i="2"/>
  <c r="M27" i="26"/>
  <c r="L27" i="26"/>
  <c r="J27" i="26"/>
  <c r="I27" i="26"/>
  <c r="H27" i="26"/>
  <c r="G27" i="26"/>
  <c r="F27" i="26"/>
  <c r="M26" i="26"/>
  <c r="L26" i="26"/>
  <c r="J26" i="26"/>
  <c r="I26" i="26"/>
  <c r="H26" i="26"/>
  <c r="G26" i="26"/>
  <c r="F26" i="26"/>
  <c r="M25" i="26"/>
  <c r="L25" i="26"/>
  <c r="J25" i="26"/>
  <c r="I25" i="26"/>
  <c r="H25" i="26"/>
  <c r="G25" i="26"/>
  <c r="F25" i="26"/>
  <c r="M13" i="26"/>
  <c r="H13" i="26"/>
  <c r="G13" i="26"/>
  <c r="G13" i="25"/>
  <c r="F13" i="26"/>
  <c r="M12" i="26"/>
  <c r="L12" i="26"/>
  <c r="H12" i="26"/>
  <c r="G12" i="26"/>
  <c r="M10" i="26"/>
  <c r="H10" i="26"/>
  <c r="G10" i="26"/>
  <c r="F10" i="26"/>
  <c r="M9" i="26"/>
  <c r="H9" i="26"/>
  <c r="H15" i="25"/>
  <c r="G9" i="26"/>
  <c r="F9" i="26"/>
  <c r="F15" i="25"/>
  <c r="M8" i="26"/>
  <c r="H8" i="26"/>
  <c r="H14" i="25"/>
  <c r="G8" i="26"/>
  <c r="F8" i="26"/>
  <c r="F14" i="25"/>
  <c r="M6" i="26"/>
  <c r="H6" i="26"/>
  <c r="H16" i="25"/>
  <c r="G6" i="26"/>
  <c r="F6" i="26"/>
  <c r="M5" i="26"/>
  <c r="H5" i="26"/>
  <c r="H8" i="25"/>
  <c r="G5" i="26"/>
  <c r="G8" i="25"/>
  <c r="G39" i="2"/>
  <c r="G38" i="2"/>
  <c r="G34" i="2"/>
  <c r="M4" i="26"/>
  <c r="L4" i="26"/>
  <c r="H4" i="26"/>
  <c r="H12" i="25"/>
  <c r="F9" i="25"/>
  <c r="H11" i="25"/>
  <c r="H9" i="25"/>
  <c r="H10" i="25"/>
  <c r="G11" i="25"/>
  <c r="G9" i="25"/>
  <c r="N10" i="25"/>
  <c r="H7" i="25"/>
  <c r="N22" i="25"/>
  <c r="N38" i="25"/>
  <c r="N54" i="25"/>
  <c r="N24" i="25"/>
  <c r="N28" i="25"/>
  <c r="N32" i="25"/>
  <c r="N36" i="25"/>
  <c r="N40" i="25"/>
  <c r="N44" i="25"/>
  <c r="N48" i="25"/>
  <c r="N56" i="25"/>
  <c r="N60" i="25"/>
  <c r="H18" i="25"/>
  <c r="H22" i="25"/>
  <c r="H26" i="25"/>
  <c r="H30" i="25"/>
  <c r="H34" i="25"/>
  <c r="H38" i="25"/>
  <c r="H42" i="25"/>
  <c r="H46" i="25"/>
  <c r="H50" i="25"/>
  <c r="H54" i="25"/>
  <c r="H58" i="25"/>
  <c r="G16" i="25"/>
  <c r="G20" i="25"/>
  <c r="G24" i="25"/>
  <c r="G28" i="25"/>
  <c r="G32" i="25"/>
  <c r="G36" i="25"/>
  <c r="G40" i="25"/>
  <c r="G44" i="25"/>
  <c r="G48" i="25"/>
  <c r="G52" i="25"/>
  <c r="G56" i="25"/>
  <c r="G60" i="25"/>
  <c r="N33" i="25"/>
  <c r="N27" i="25"/>
  <c r="N43" i="25"/>
  <c r="H20" i="25"/>
  <c r="H25" i="25"/>
  <c r="H31" i="25"/>
  <c r="H36" i="25"/>
  <c r="H41" i="25"/>
  <c r="H47" i="25"/>
  <c r="H52" i="25"/>
  <c r="H57" i="25"/>
  <c r="G22" i="25"/>
  <c r="G27" i="25"/>
  <c r="G33" i="25"/>
  <c r="G49" i="25"/>
  <c r="F22" i="25"/>
  <c r="F34" i="25"/>
  <c r="F46" i="25"/>
  <c r="F58" i="25"/>
  <c r="F19" i="25"/>
  <c r="F39" i="25"/>
  <c r="F55" i="25"/>
  <c r="N35" i="25"/>
  <c r="H23" i="25"/>
  <c r="H44" i="25"/>
  <c r="G14" i="25"/>
  <c r="G35" i="25"/>
  <c r="G57" i="25"/>
  <c r="F20" i="25"/>
  <c r="F36" i="25"/>
  <c r="F52" i="25"/>
  <c r="N37" i="25"/>
  <c r="H21" i="25"/>
  <c r="H27" i="25"/>
  <c r="H32" i="25"/>
  <c r="H37" i="25"/>
  <c r="H43" i="25"/>
  <c r="H48" i="25"/>
  <c r="H53" i="25"/>
  <c r="H59" i="25"/>
  <c r="G18" i="25"/>
  <c r="G23" i="25"/>
  <c r="G29" i="25"/>
  <c r="G34" i="25"/>
  <c r="G39" i="25"/>
  <c r="G45" i="25"/>
  <c r="G50" i="25"/>
  <c r="F31" i="25"/>
  <c r="F47" i="25"/>
  <c r="H17" i="25"/>
  <c r="H33" i="25"/>
  <c r="H55" i="25"/>
  <c r="G25" i="25"/>
  <c r="G46" i="25"/>
  <c r="F16" i="25"/>
  <c r="F28" i="25"/>
  <c r="F44" i="25"/>
  <c r="N23" i="25"/>
  <c r="N39" i="25"/>
  <c r="N55" i="25"/>
  <c r="H13" i="25"/>
  <c r="H19" i="25"/>
  <c r="H24" i="25"/>
  <c r="H29" i="25"/>
  <c r="H35" i="25"/>
  <c r="H40" i="25"/>
  <c r="H45" i="25"/>
  <c r="H51" i="25"/>
  <c r="H56" i="25"/>
  <c r="G15" i="25"/>
  <c r="G21" i="25"/>
  <c r="G26" i="25"/>
  <c r="G31" i="25"/>
  <c r="G37" i="25"/>
  <c r="G42" i="25"/>
  <c r="G47" i="25"/>
  <c r="G53" i="25"/>
  <c r="G58" i="25"/>
  <c r="F21" i="25"/>
  <c r="F25" i="25"/>
  <c r="F29" i="25"/>
  <c r="F33" i="25"/>
  <c r="F37" i="25"/>
  <c r="F41" i="25"/>
  <c r="F45" i="25"/>
  <c r="F49" i="25"/>
  <c r="F53" i="25"/>
  <c r="F57" i="25"/>
  <c r="G38" i="25"/>
  <c r="G43" i="25"/>
  <c r="G54" i="25"/>
  <c r="G59" i="25"/>
  <c r="F18" i="25"/>
  <c r="F26" i="25"/>
  <c r="F30" i="25"/>
  <c r="F38" i="25"/>
  <c r="F42" i="25"/>
  <c r="F50" i="25"/>
  <c r="F54" i="25"/>
  <c r="G55" i="25"/>
  <c r="F23" i="25"/>
  <c r="F27" i="25"/>
  <c r="F35" i="25"/>
  <c r="F43" i="25"/>
  <c r="F51" i="25"/>
  <c r="F59" i="25"/>
  <c r="H28" i="25"/>
  <c r="H39" i="25"/>
  <c r="H49" i="25"/>
  <c r="H60" i="25"/>
  <c r="G19" i="25"/>
  <c r="G30" i="25"/>
  <c r="G41" i="25"/>
  <c r="G51" i="25"/>
  <c r="F24" i="25"/>
  <c r="F32" i="25"/>
  <c r="F40" i="25"/>
  <c r="F48" i="25"/>
  <c r="F56" i="25"/>
  <c r="F60" i="25"/>
  <c r="N19" i="25"/>
  <c r="N21" i="25"/>
  <c r="N42" i="25"/>
  <c r="N26" i="25"/>
  <c r="N53" i="25"/>
  <c r="A4" i="2"/>
  <c r="A4" i="3"/>
  <c r="D9" i="2"/>
  <c r="N58" i="25"/>
  <c r="N11" i="25"/>
  <c r="N50" i="25"/>
  <c r="G40" i="2"/>
  <c r="H51" i="2"/>
  <c r="D11" i="2"/>
  <c r="E11" i="2"/>
  <c r="I11" i="2"/>
  <c r="G10" i="25"/>
  <c r="J37" i="25"/>
  <c r="J33" i="25"/>
  <c r="J25" i="25"/>
  <c r="J21" i="25"/>
  <c r="J13" i="25"/>
  <c r="J10" i="25"/>
  <c r="L61" i="25"/>
  <c r="G12" i="25"/>
  <c r="N7" i="25"/>
  <c r="N29" i="25"/>
  <c r="N47" i="25"/>
  <c r="N14" i="25"/>
  <c r="M61" i="25"/>
  <c r="N31" i="25"/>
  <c r="N49" i="25"/>
  <c r="N45" i="25"/>
  <c r="N46" i="25"/>
  <c r="N30" i="25"/>
  <c r="N57" i="25"/>
  <c r="N41" i="25"/>
  <c r="N8" i="25"/>
  <c r="N17" i="25"/>
  <c r="N15" i="25"/>
  <c r="N18" i="25"/>
  <c r="N25" i="25"/>
  <c r="N34" i="25"/>
  <c r="N59" i="25"/>
  <c r="N51" i="25"/>
  <c r="N52" i="25"/>
  <c r="N20" i="25"/>
  <c r="H61" i="25"/>
  <c r="N16" i="25"/>
  <c r="N13" i="25"/>
  <c r="F61" i="25"/>
  <c r="I10" i="25"/>
  <c r="N12" i="25"/>
  <c r="I12" i="25"/>
  <c r="J61" i="25"/>
  <c r="I61" i="25"/>
  <c r="G61" i="25"/>
  <c r="N9" i="25"/>
  <c r="K61" i="25"/>
  <c r="N61" i="25"/>
  <c r="H44" i="2"/>
  <c r="G17" i="2"/>
  <c r="D19" i="2"/>
  <c r="I19" i="2"/>
  <c r="I18" i="2"/>
  <c r="C18" i="2"/>
  <c r="G18" i="2"/>
  <c r="D18" i="2"/>
  <c r="D14" i="2"/>
  <c r="D12" i="2"/>
  <c r="G12" i="2"/>
  <c r="D13" i="2"/>
  <c r="E16" i="2"/>
  <c r="I16" i="2"/>
  <c r="D15" i="2"/>
  <c r="G11" i="2"/>
  <c r="E7" i="2"/>
  <c r="I14" i="2"/>
  <c r="I10" i="2"/>
  <c r="I8" i="2"/>
  <c r="I13" i="2"/>
  <c r="G15" i="2"/>
  <c r="E9" i="2"/>
  <c r="G14" i="2"/>
  <c r="D8" i="2"/>
  <c r="D10" i="2"/>
  <c r="D16" i="2"/>
  <c r="C23" i="2"/>
  <c r="G10" i="2"/>
  <c r="B23" i="2"/>
  <c r="G7" i="2"/>
  <c r="I7" i="2"/>
  <c r="G8" i="2"/>
  <c r="G13" i="2"/>
  <c r="I9" i="2"/>
  <c r="G9" i="2"/>
  <c r="G16" i="2"/>
  <c r="I23" i="2"/>
  <c r="G23" i="2"/>
  <c r="H50" i="2"/>
  <c r="H43" i="2"/>
  <c r="H45" i="2"/>
  <c r="H56" i="2"/>
  <c r="H54" i="2"/>
  <c r="F12" i="3"/>
  <c r="H47" i="2"/>
</calcChain>
</file>

<file path=xl/comments1.xml><?xml version="1.0" encoding="utf-8"?>
<comments xmlns="http://schemas.openxmlformats.org/spreadsheetml/2006/main">
  <authors>
    <author>Seibert Lionel (SHQQ 2)</author>
  </authors>
  <commentList>
    <comment ref="F12" authorId="0">
      <text>
        <r>
          <rPr>
            <sz val="9"/>
            <color indexed="81"/>
            <rFont val="Tahoma"/>
            <family val="2"/>
          </rPr>
          <t>Falls</t>
        </r>
        <r>
          <rPr>
            <b/>
            <sz val="9"/>
            <color indexed="81"/>
            <rFont val="Tahoma"/>
            <family val="2"/>
          </rPr>
          <t xml:space="preserve"> mehrere Zahlungsaufträge in dieser Abrechnung</t>
        </r>
        <r>
          <rPr>
            <sz val="9"/>
            <color indexed="81"/>
            <rFont val="Tahoma"/>
            <family val="2"/>
          </rPr>
          <t>, Formel anpassen</t>
        </r>
      </text>
    </comment>
  </commentList>
</comments>
</file>

<file path=xl/sharedStrings.xml><?xml version="1.0" encoding="utf-8"?>
<sst xmlns="http://schemas.openxmlformats.org/spreadsheetml/2006/main" count="315" uniqueCount="174">
  <si>
    <t>Kommentar</t>
  </si>
  <si>
    <t>Preis</t>
  </si>
  <si>
    <t>Ausgaben</t>
  </si>
  <si>
    <t>Einnahmen</t>
  </si>
  <si>
    <t>Teilnehmer/in
Name, Vorname</t>
  </si>
  <si>
    <t>Total</t>
  </si>
  <si>
    <t>Total Ausgaben</t>
  </si>
  <si>
    <t>Zusammenfassung</t>
  </si>
  <si>
    <t>Kostendeckungsgrad pro Teilnehmer/in</t>
  </si>
  <si>
    <t>Total Einnahmen</t>
  </si>
  <si>
    <t>Datum</t>
  </si>
  <si>
    <t>Betrag</t>
  </si>
  <si>
    <t>Auftraggeber</t>
  </si>
  <si>
    <t>Begünstigter</t>
  </si>
  <si>
    <t>Währung</t>
  </si>
  <si>
    <t>Abrechnung Ausflug/Anlass</t>
  </si>
  <si>
    <t>Abrechnungsdatum:</t>
  </si>
  <si>
    <t>Abrechnungsersteller:</t>
  </si>
  <si>
    <t>Leiter:</t>
  </si>
  <si>
    <t>CHF</t>
  </si>
  <si>
    <t>Teilnehmerverzeichnis</t>
  </si>
  <si>
    <t>Zahlungsauftrag</t>
  </si>
  <si>
    <t xml:space="preserve"> </t>
  </si>
  <si>
    <t>-</t>
  </si>
  <si>
    <t>Preis-Typ</t>
  </si>
  <si>
    <t>Nr.</t>
  </si>
  <si>
    <r>
      <t xml:space="preserve">
</t>
    </r>
    <r>
      <rPr>
        <b/>
        <sz val="12"/>
        <rFont val="Calibri"/>
        <family val="2"/>
      </rPr>
      <t xml:space="preserve">
</t>
    </r>
  </si>
  <si>
    <t>Gast</t>
  </si>
  <si>
    <t>Mitglied</t>
  </si>
  <si>
    <t>Mitglied/Gast</t>
  </si>
  <si>
    <t>Abo</t>
  </si>
  <si>
    <t>mit GA</t>
  </si>
  <si>
    <t>mit Halbtax</t>
  </si>
  <si>
    <t>Hans Muster</t>
  </si>
  <si>
    <t>Sepp Muster</t>
  </si>
  <si>
    <t>Anna Muster</t>
  </si>
  <si>
    <t>bar</t>
  </si>
  <si>
    <t>Trudi Muster</t>
  </si>
  <si>
    <t>abgemeldet</t>
  </si>
  <si>
    <t>Anzahl Mitglied</t>
  </si>
  <si>
    <t>Anzahl Gäste</t>
  </si>
  <si>
    <t>n/a</t>
  </si>
  <si>
    <t>Marcel Muster</t>
  </si>
  <si>
    <t>ohne Abo</t>
  </si>
  <si>
    <t>Anzahl Mitglieder</t>
  </si>
  <si>
    <t>Preiskategorie
(bitte auswählen)</t>
  </si>
  <si>
    <t>Beleg Nr.</t>
  </si>
  <si>
    <t>Bitte Belege nummerien und BelegNr. auf Abrechnung übernehmen, Danke.</t>
  </si>
  <si>
    <t>Teilnehmeranzahl</t>
  </si>
  <si>
    <t>Zahlungsart</t>
  </si>
  <si>
    <t>Mitglied ohne Abo bar</t>
  </si>
  <si>
    <t>Mitglied mit Halbtax bar</t>
  </si>
  <si>
    <t>überwiesen</t>
  </si>
  <si>
    <t>Lionel Test</t>
  </si>
  <si>
    <t>Preis bar</t>
  </si>
  <si>
    <t>Preis überwiesen</t>
  </si>
  <si>
    <t>[Diverse]</t>
  </si>
  <si>
    <t>Einsteige- Ort</t>
  </si>
  <si>
    <t>Porti Spesen Ausschreibung</t>
  </si>
  <si>
    <t>Rekognoszieren</t>
  </si>
  <si>
    <t>Kaffee + Gipfel inkl. Trinkgeld</t>
  </si>
  <si>
    <t>Anzahl GA</t>
  </si>
  <si>
    <t>Anzahl Halbtax</t>
  </si>
  <si>
    <t>Anzahl ohne Abo</t>
  </si>
  <si>
    <t>Teilnehmer- Kategorie</t>
  </si>
  <si>
    <t>Gast mit GA bar</t>
  </si>
  <si>
    <t>abgemeldet - -</t>
  </si>
  <si>
    <t>Ausgaben
von SBS überwiesen</t>
  </si>
  <si>
    <t>Heidi Test</t>
  </si>
  <si>
    <t>Zahlungen</t>
  </si>
  <si>
    <t>Einnahmen
bar an Leiter</t>
  </si>
  <si>
    <t>Ausgaben
bar vom Leiter</t>
  </si>
  <si>
    <t>Total vom Leiter bar bezogen und auf SBS Konto überwiesen (Skiausflüge)</t>
  </si>
  <si>
    <t>vom SBS Konto gem. Zahlungsauftrag zu überweisen (Wandern; Langlauf)</t>
  </si>
  <si>
    <t>Total Bargeld-Einnahmen</t>
  </si>
  <si>
    <t>Total Bargeld-Ausgaben</t>
  </si>
  <si>
    <t>Total Ausgaben ab SBS Konto</t>
  </si>
  <si>
    <t>[Car Rechnung von Skiausflügen]</t>
  </si>
  <si>
    <t>?</t>
  </si>
  <si>
    <t>[TT.MM.JJJJ]</t>
  </si>
  <si>
    <t>IBAN des Begünstigten</t>
  </si>
  <si>
    <t>[Name, Vorname]
[PLZ, Ort]</t>
  </si>
  <si>
    <t>Schnee und Berg Sport Zürich der Credit Suisse AG</t>
  </si>
  <si>
    <t>Zahlungs-art</t>
  </si>
  <si>
    <t>Anzahl 
GA</t>
  </si>
  <si>
    <t>[Vorname Name]</t>
  </si>
  <si>
    <t>Teilnehmerliste</t>
  </si>
  <si>
    <t>Deckblatt</t>
  </si>
  <si>
    <t xml:space="preserve">Zahlungsauftrag </t>
  </si>
  <si>
    <t>Abrechnung</t>
  </si>
  <si>
    <t xml:space="preserve">Ausgaben: </t>
  </si>
  <si>
    <t>Bahnbillet Zürich - Muster GA</t>
  </si>
  <si>
    <t>Bahnbillet Zürich - Muster Halbtax</t>
  </si>
  <si>
    <t>Bahnbillet Zürich - Muster ohne ABO</t>
  </si>
  <si>
    <t>Bahnbillet Winterthur - Muster GA</t>
  </si>
  <si>
    <t>Bahnbillet Winterthur - Muster Halbtax</t>
  </si>
  <si>
    <t>Bahnbillet Winterthur - Muster ohne ABO</t>
  </si>
  <si>
    <t>Einnahmen:</t>
  </si>
  <si>
    <t>Kontrolle der Zahlen in der Zusammenfassung</t>
  </si>
  <si>
    <t xml:space="preserve">Name Vorname Teilnehmer erfassen </t>
  </si>
  <si>
    <t>Preiskategorie:</t>
  </si>
  <si>
    <t>Teilnehmer:</t>
  </si>
  <si>
    <t xml:space="preserve">Einsteige- Ort: </t>
  </si>
  <si>
    <t>Abrechnungsdatum erfassen</t>
  </si>
  <si>
    <t xml:space="preserve">Name Vorname Abrechnungsersteller erfassen </t>
  </si>
  <si>
    <t>TT.MM.JJJJ:</t>
  </si>
  <si>
    <t xml:space="preserve">Auftragsdatum erfassen </t>
  </si>
  <si>
    <t xml:space="preserve">Begünstigten erfassen </t>
  </si>
  <si>
    <t>Begünstigter:</t>
  </si>
  <si>
    <t>IBAN des Begünstigten:</t>
  </si>
  <si>
    <t>Preise:</t>
  </si>
  <si>
    <t>Gast ohne Abo bar</t>
  </si>
  <si>
    <t>Gast mit Halbtax bar</t>
  </si>
  <si>
    <t>Paul Test</t>
  </si>
  <si>
    <t>Peter Test</t>
  </si>
  <si>
    <t>Mitglied mit GA bar</t>
  </si>
  <si>
    <t>Peter Muster</t>
  </si>
  <si>
    <t xml:space="preserve">Name Vorname Leiter erfassen </t>
  </si>
  <si>
    <t>Zusammenfassung:</t>
  </si>
  <si>
    <t xml:space="preserve">IBAN des Begünstigten erfassen </t>
  </si>
  <si>
    <t>Inhalt Änderung</t>
  </si>
  <si>
    <t>Erfasser</t>
  </si>
  <si>
    <t>Verteiler</t>
  </si>
  <si>
    <t>Ressortleiter, Vorstandssitzung 18.04.18</t>
  </si>
  <si>
    <t>Lionel</t>
  </si>
  <si>
    <t>ohne Fahrkarte</t>
  </si>
  <si>
    <t>Anzahl ohne Fahrkarte</t>
  </si>
  <si>
    <t>Mitglied ohne Fahrkarte bar</t>
  </si>
  <si>
    <t>Röbi Muster</t>
  </si>
  <si>
    <t>Leiter</t>
  </si>
  <si>
    <t>- Anzahl pro Ticket-Typ eintragen
- Preis pro Ticket-Typ eintragen</t>
  </si>
  <si>
    <t>Bei mehreren Seiten, Seitenbrüche in Excel bitte beachten, Danke!</t>
  </si>
  <si>
    <t>Bitte Ausschreibung mit den gültigen Preisen einfügen</t>
  </si>
  <si>
    <r>
      <rPr>
        <b/>
        <sz val="11"/>
        <rFont val="Akzidenz Grotesk Light"/>
      </rPr>
      <t>Anweisungen:</t>
    </r>
    <r>
      <rPr>
        <sz val="11"/>
        <rFont val="Akzidenz Grotesk Light"/>
      </rPr>
      <t xml:space="preserve">
- Preis </t>
    </r>
    <r>
      <rPr>
        <b/>
        <sz val="11"/>
        <rFont val="Akzidenz Grotesk Light"/>
      </rPr>
      <t xml:space="preserve">pro Teilnehmer
Teilnehmerliste:
</t>
    </r>
    <r>
      <rPr>
        <sz val="11"/>
        <rFont val="Akzidenz Grotesk Light"/>
      </rPr>
      <t xml:space="preserve">- </t>
    </r>
    <r>
      <rPr>
        <b/>
        <sz val="11"/>
        <rFont val="Akzidenz Grotesk Light"/>
      </rPr>
      <t xml:space="preserve">Für jeden Teilnehmer </t>
    </r>
    <r>
      <rPr>
        <sz val="11"/>
        <rFont val="Akzidenz Grotesk Light"/>
      </rPr>
      <t>die Preiskategorie auswählen
Neue Kategorie "ohne Fahrkarte"
Druckformate</t>
    </r>
  </si>
  <si>
    <t>Betrag bar</t>
  </si>
  <si>
    <t>Betrag überwiesen</t>
  </si>
  <si>
    <t>Betrag
gem. Kategorie</t>
  </si>
  <si>
    <t>überwiesen
am (Datum)</t>
  </si>
  <si>
    <t>Vom Teilnehmer überwiesen</t>
  </si>
  <si>
    <t>bar?</t>
  </si>
  <si>
    <t>pro Teil-nehmer</t>
  </si>
  <si>
    <t>Preis pro Kategorie im entsprechenden Tab prüfen!</t>
  </si>
  <si>
    <t>Kategorie</t>
  </si>
  <si>
    <t>Preis pro (Teillenehmer-)kategorie</t>
  </si>
  <si>
    <t>Bitte die Excel- Register in der vorgegebenen Reihenfolge bearbeiten</t>
  </si>
  <si>
    <t>Einstiegsort erfassen (Nachvollziehbarkeit Zugbillet)</t>
  </si>
  <si>
    <t>- Kontrolle der Überträge aus der Teilnehmerliste
- Eintragen zusätzlicher Einnahmen (Diverse)</t>
  </si>
  <si>
    <t>bei Problemen erfassen.</t>
  </si>
  <si>
    <t>Besonderheiten zum Ausflug:</t>
  </si>
  <si>
    <t>Bitte Beitrag pro Teilnehmer (gem. Ausschreibung) für jede Kategorie in die Spalte "Preis"eintragen</t>
  </si>
  <si>
    <t>Ergänzungen nach Vorstandssitzung vom 18.04.18</t>
  </si>
  <si>
    <t>Vorstandsmitglieder</t>
  </si>
  <si>
    <t>Beitrag Schnee- und Bergsport (-) / Anlassüberschuss (+)</t>
  </si>
  <si>
    <t>Überweisungs- Datum</t>
  </si>
  <si>
    <t>Auswahlfelder in Teilnehmerliste.
Sheet Protection</t>
  </si>
  <si>
    <t>Leiter ohne Abo bar</t>
  </si>
  <si>
    <t xml:space="preserve">  </t>
  </si>
  <si>
    <t>Grund
(bei Abrechnungen mit mehreren Zahlungsaufträgen)</t>
  </si>
  <si>
    <t>- gescannte Ausschreibung (mit Preis pro Teilnehmerkategorie) einfügen
- 1 Bild pro Ausschreibungsseite, Excel Seitenbrüche bitte beachten.</t>
  </si>
  <si>
    <r>
      <t xml:space="preserve">Für </t>
    </r>
    <r>
      <rPr>
        <b/>
        <sz val="11"/>
        <color indexed="8"/>
        <rFont val="Arial"/>
        <family val="2"/>
      </rPr>
      <t>jeden</t>
    </r>
    <r>
      <rPr>
        <sz val="11"/>
        <color indexed="8"/>
        <rFont val="Arial"/>
        <family val="2"/>
      </rPr>
      <t xml:space="preserve"> Teilnehmer (auch Leiter und co Leiter) die Preiskategorie </t>
    </r>
    <r>
      <rPr>
        <b/>
        <sz val="11"/>
        <color indexed="8"/>
        <rFont val="Arial"/>
        <family val="2"/>
      </rPr>
      <t>auswählen</t>
    </r>
  </si>
  <si>
    <t>Ausschreibungskopie</t>
  </si>
  <si>
    <t>gescannte Belege</t>
  </si>
  <si>
    <t>- Origanlbelege nummerieren einscannen und als Bild einfügen
- Nummer auf Abrechnung in die Spalte BelegNr. (Ausgaben) übertragen
- Seitenbrüche beachten, unnötige Excel-Zeilen am Schluss (Platzhalter) ggf. löschen</t>
  </si>
  <si>
    <t>Kommentar bei Sonderfällen erfassen (Unfall usw.)</t>
  </si>
  <si>
    <t>Anlassdatum:</t>
  </si>
  <si>
    <t>[Anlass- Name]</t>
  </si>
  <si>
    <t>Anlass-Name:</t>
  </si>
  <si>
    <t>z.B.  Von Zuzwil auf den Nollen - auf die Rigi des Thurgaus</t>
  </si>
  <si>
    <t>Datum an welchem der Anlass durchgeführt wurde</t>
  </si>
  <si>
    <t>Pro (Teilnehmer-) Kategorie den Preis pro Teilnehmer gemäss der Ausschreibung in Excel erfassen</t>
  </si>
  <si>
    <t>Im Zusammenhang mit dem obigen Ausflug/Anlass beantrage ich folgende Zahlung zulasten des Konto von Schnee und Berg Sport Zürich:</t>
  </si>
  <si>
    <t>SBS IBAN vom Zahlungsauftrag entfernt</t>
  </si>
  <si>
    <t>Bitte hier klicken und die Formular Version auf dem Net mit der Version dieses File (Seite Deckblatt) vergleichen</t>
  </si>
  <si>
    <t>Formular- Version 0.12 vom 12.11.2018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</si>
</sst>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Fr.&quot;\ * #,##0.00_ ;_ &quot;Fr.&quot;\ * \-#,##0.00_ ;_ &quot;Fr.&quot;\ * &quot;-&quot;??_ ;_ @_ "/>
    <numFmt numFmtId="164" formatCode="&quot;Fr.&quot;\ #,##0.00"/>
    <numFmt numFmtId="165" formatCode="_ &quot;Fr.&quot;\ * #,##0.00_ ;_ &quot;Fr.&quot;\ * \-#,##0.00_ ;* &quot;-&quot;??_ ;_ @_ "/>
  </numFmts>
  <fonts count="52">
    <font>
      <sz val="11"/>
      <name val="Akzidenz Grotesk Light"/>
    </font>
    <font>
      <b/>
      <sz val="12"/>
      <name val="Calibri"/>
      <family val="2"/>
    </font>
    <font>
      <sz val="11"/>
      <name val="Akzidenz Grotesk Light"/>
    </font>
    <font>
      <b/>
      <sz val="11"/>
      <name val="Akzidenz Grotesk Light"/>
    </font>
    <font>
      <i/>
      <sz val="11"/>
      <name val="Akzidenz Grotesk Light"/>
    </font>
    <font>
      <sz val="14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4"/>
      <name val="Arial"/>
      <family val="2"/>
    </font>
    <font>
      <b/>
      <u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Akzidenz Grotesk Light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sz val="1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8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4"/>
      <name val="Calibri"/>
      <family val="2"/>
      <scheme val="minor"/>
    </font>
    <font>
      <b/>
      <i/>
      <u/>
      <sz val="14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4"/>
      <color theme="0"/>
      <name val="Arial"/>
      <family val="2"/>
    </font>
    <font>
      <b/>
      <u/>
      <sz val="3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0" fontId="16" fillId="3" borderId="0" applyNumberFormat="0" applyBorder="0" applyAlignment="0" applyProtection="0"/>
    <xf numFmtId="44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</cellStyleXfs>
  <cellXfs count="227">
    <xf numFmtId="0" fontId="0" fillId="0" borderId="0" xfId="0"/>
    <xf numFmtId="0" fontId="21" fillId="0" borderId="0" xfId="0" applyFont="1"/>
    <xf numFmtId="0" fontId="22" fillId="0" borderId="0" xfId="0" applyFont="1"/>
    <xf numFmtId="0" fontId="21" fillId="0" borderId="0" xfId="0" applyFont="1" applyAlignment="1">
      <alignment horizontal="left" vertical="center"/>
    </xf>
    <xf numFmtId="0" fontId="23" fillId="0" borderId="0" xfId="0" applyFont="1" applyFill="1" applyAlignment="1">
      <alignment horizontal="center" vertical="center"/>
    </xf>
    <xf numFmtId="0" fontId="21" fillId="0" borderId="0" xfId="0" applyFont="1" applyBorder="1"/>
    <xf numFmtId="0" fontId="24" fillId="0" borderId="0" xfId="0" applyFont="1" applyProtection="1">
      <protection locked="0"/>
    </xf>
    <xf numFmtId="0" fontId="21" fillId="0" borderId="0" xfId="0" applyFont="1" applyProtection="1">
      <protection locked="0"/>
    </xf>
    <xf numFmtId="4" fontId="21" fillId="0" borderId="0" xfId="0" applyNumberFormat="1" applyFont="1" applyProtection="1">
      <protection locked="0"/>
    </xf>
    <xf numFmtId="0" fontId="22" fillId="2" borderId="1" xfId="0" applyFont="1" applyFill="1" applyBorder="1" applyProtection="1">
      <protection locked="0"/>
    </xf>
    <xf numFmtId="0" fontId="25" fillId="0" borderId="0" xfId="0" applyFont="1" applyProtection="1">
      <protection locked="0"/>
    </xf>
    <xf numFmtId="0" fontId="22" fillId="2" borderId="2" xfId="0" applyFont="1" applyFill="1" applyBorder="1" applyProtection="1">
      <protection locked="0"/>
    </xf>
    <xf numFmtId="0" fontId="21" fillId="0" borderId="0" xfId="0" applyFont="1" applyAlignment="1" applyProtection="1">
      <alignment vertical="top"/>
      <protection locked="0"/>
    </xf>
    <xf numFmtId="0" fontId="24" fillId="0" borderId="0" xfId="0" applyFont="1" applyProtection="1"/>
    <xf numFmtId="0" fontId="26" fillId="0" borderId="0" xfId="0" applyFont="1" applyAlignment="1" applyProtection="1">
      <alignment horizontal="left" vertical="top" wrapText="1"/>
    </xf>
    <xf numFmtId="0" fontId="24" fillId="0" borderId="0" xfId="0" applyFont="1" applyAlignment="1" applyProtection="1"/>
    <xf numFmtId="0" fontId="21" fillId="0" borderId="0" xfId="0" applyFont="1" applyProtection="1"/>
    <xf numFmtId="14" fontId="21" fillId="5" borderId="0" xfId="0" applyNumberFormat="1" applyFont="1" applyFill="1" applyAlignment="1" applyProtection="1">
      <alignment horizontal="center" vertical="center" wrapText="1"/>
    </xf>
    <xf numFmtId="0" fontId="27" fillId="0" borderId="0" xfId="0" applyFont="1" applyAlignment="1" applyProtection="1">
      <alignment wrapText="1"/>
    </xf>
    <xf numFmtId="14" fontId="21" fillId="0" borderId="0" xfId="0" applyNumberFormat="1" applyFont="1" applyFill="1" applyAlignment="1" applyProtection="1">
      <alignment vertical="top" wrapText="1"/>
    </xf>
    <xf numFmtId="0" fontId="28" fillId="5" borderId="3" xfId="0" applyFont="1" applyFill="1" applyBorder="1" applyAlignment="1" applyProtection="1">
      <alignment vertical="center"/>
    </xf>
    <xf numFmtId="0" fontId="29" fillId="0" borderId="0" xfId="0" applyFont="1" applyProtection="1"/>
    <xf numFmtId="1" fontId="28" fillId="0" borderId="3" xfId="0" applyNumberFormat="1" applyFont="1" applyFill="1" applyBorder="1" applyAlignment="1" applyProtection="1">
      <alignment vertical="center"/>
    </xf>
    <xf numFmtId="1" fontId="28" fillId="0" borderId="0" xfId="0" applyNumberFormat="1" applyFont="1" applyFill="1" applyBorder="1" applyAlignment="1" applyProtection="1">
      <alignment vertical="center"/>
    </xf>
    <xf numFmtId="0" fontId="30" fillId="0" borderId="0" xfId="0" applyFont="1" applyProtection="1"/>
    <xf numFmtId="0" fontId="29" fillId="0" borderId="0" xfId="0" applyFont="1" applyAlignment="1" applyProtection="1">
      <alignment horizontal="right"/>
    </xf>
    <xf numFmtId="0" fontId="31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left" vertical="center"/>
    </xf>
    <xf numFmtId="0" fontId="29" fillId="0" borderId="0" xfId="0" applyFont="1" applyProtection="1">
      <protection locked="0"/>
    </xf>
    <xf numFmtId="14" fontId="31" fillId="0" borderId="0" xfId="0" applyNumberFormat="1" applyFont="1" applyAlignment="1" applyProtection="1">
      <alignment horizontal="center"/>
    </xf>
    <xf numFmtId="14" fontId="21" fillId="0" borderId="0" xfId="0" applyNumberFormat="1" applyFont="1" applyAlignment="1" applyProtection="1">
      <alignment horizontal="left" vertical="center"/>
    </xf>
    <xf numFmtId="14" fontId="28" fillId="0" borderId="0" xfId="0" applyNumberFormat="1" applyFont="1" applyFill="1" applyBorder="1" applyAlignment="1" applyProtection="1">
      <alignment vertical="center"/>
    </xf>
    <xf numFmtId="14" fontId="29" fillId="0" borderId="0" xfId="0" applyNumberFormat="1" applyFont="1" applyProtection="1"/>
    <xf numFmtId="0" fontId="22" fillId="2" borderId="4" xfId="0" applyFont="1" applyFill="1" applyBorder="1" applyProtection="1">
      <protection locked="0"/>
    </xf>
    <xf numFmtId="0" fontId="32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Protection="1"/>
    <xf numFmtId="0" fontId="22" fillId="6" borderId="4" xfId="0" applyFont="1" applyFill="1" applyBorder="1" applyProtection="1">
      <protection locked="0"/>
    </xf>
    <xf numFmtId="0" fontId="17" fillId="7" borderId="0" xfId="0" applyFont="1" applyFill="1" applyBorder="1" applyAlignment="1">
      <alignment wrapText="1"/>
    </xf>
    <xf numFmtId="0" fontId="21" fillId="0" borderId="0" xfId="0" applyFont="1" applyBorder="1" applyProtection="1">
      <protection locked="0"/>
    </xf>
    <xf numFmtId="4" fontId="21" fillId="0" borderId="0" xfId="0" applyNumberFormat="1" applyFont="1" applyFill="1" applyProtection="1">
      <protection locked="0"/>
    </xf>
    <xf numFmtId="0" fontId="21" fillId="0" borderId="0" xfId="0" applyFont="1" applyFill="1" applyProtection="1">
      <protection locked="0"/>
    </xf>
    <xf numFmtId="0" fontId="21" fillId="8" borderId="0" xfId="0" applyFont="1" applyFill="1" applyBorder="1" applyProtection="1"/>
    <xf numFmtId="165" fontId="35" fillId="4" borderId="4" xfId="4" applyNumberFormat="1" applyFont="1" applyBorder="1"/>
    <xf numFmtId="165" fontId="35" fillId="4" borderId="5" xfId="4" applyNumberFormat="1" applyFont="1" applyBorder="1"/>
    <xf numFmtId="165" fontId="16" fillId="3" borderId="5" xfId="1" applyNumberFormat="1" applyBorder="1"/>
    <xf numFmtId="0" fontId="17" fillId="7" borderId="14" xfId="0" applyFont="1" applyFill="1" applyBorder="1" applyAlignment="1">
      <alignment wrapText="1"/>
    </xf>
    <xf numFmtId="0" fontId="36" fillId="7" borderId="14" xfId="0" applyFont="1" applyFill="1" applyBorder="1" applyAlignment="1">
      <alignment wrapText="1"/>
    </xf>
    <xf numFmtId="0" fontId="37" fillId="7" borderId="14" xfId="0" applyFont="1" applyFill="1" applyBorder="1" applyAlignment="1">
      <alignment wrapText="1"/>
    </xf>
    <xf numFmtId="0" fontId="37" fillId="7" borderId="2" xfId="0" applyFont="1" applyFill="1" applyBorder="1" applyAlignment="1">
      <alignment horizontal="center" wrapText="1"/>
    </xf>
    <xf numFmtId="0" fontId="22" fillId="0" borderId="0" xfId="0" applyFont="1" applyBorder="1" applyAlignment="1" applyProtection="1">
      <alignment wrapText="1"/>
    </xf>
    <xf numFmtId="0" fontId="21" fillId="9" borderId="1" xfId="0" applyFont="1" applyFill="1" applyBorder="1" applyAlignment="1" applyProtection="1">
      <protection locked="0"/>
    </xf>
    <xf numFmtId="0" fontId="21" fillId="9" borderId="4" xfId="0" applyFont="1" applyFill="1" applyBorder="1" applyAlignment="1" applyProtection="1">
      <protection locked="0"/>
    </xf>
    <xf numFmtId="165" fontId="21" fillId="9" borderId="4" xfId="0" applyNumberFormat="1" applyFont="1" applyFill="1" applyBorder="1" applyAlignment="1" applyProtection="1">
      <protection locked="0"/>
    </xf>
    <xf numFmtId="0" fontId="4" fillId="0" borderId="0" xfId="0" applyFont="1" applyProtection="1">
      <protection locked="0"/>
    </xf>
    <xf numFmtId="0" fontId="38" fillId="10" borderId="0" xfId="0" applyFont="1" applyFill="1" applyBorder="1" applyAlignment="1" applyProtection="1">
      <alignment wrapText="1"/>
      <protection locked="0"/>
    </xf>
    <xf numFmtId="165" fontId="16" fillId="3" borderId="4" xfId="1" applyNumberFormat="1" applyBorder="1"/>
    <xf numFmtId="165" fontId="35" fillId="4" borderId="6" xfId="4" applyNumberFormat="1" applyFont="1" applyBorder="1"/>
    <xf numFmtId="1" fontId="28" fillId="0" borderId="3" xfId="0" applyNumberFormat="1" applyFont="1" applyFill="1" applyBorder="1" applyAlignment="1" applyProtection="1">
      <alignment horizontal="left" vertical="center"/>
    </xf>
    <xf numFmtId="0" fontId="29" fillId="0" borderId="0" xfId="0" applyFont="1" applyAlignment="1" applyProtection="1">
      <alignment horizontal="left"/>
    </xf>
    <xf numFmtId="0" fontId="28" fillId="5" borderId="0" xfId="0" applyFont="1" applyFill="1" applyBorder="1" applyAlignment="1" applyProtection="1">
      <alignment vertical="center"/>
    </xf>
    <xf numFmtId="0" fontId="21" fillId="9" borderId="7" xfId="0" applyFont="1" applyFill="1" applyBorder="1" applyAlignment="1" applyProtection="1">
      <protection locked="0"/>
    </xf>
    <xf numFmtId="165" fontId="21" fillId="9" borderId="8" xfId="0" applyNumberFormat="1" applyFont="1" applyFill="1" applyBorder="1" applyAlignment="1" applyProtection="1">
      <protection locked="0"/>
    </xf>
    <xf numFmtId="0" fontId="37" fillId="7" borderId="0" xfId="0" applyFont="1" applyFill="1" applyBorder="1" applyAlignment="1">
      <alignment wrapText="1"/>
    </xf>
    <xf numFmtId="0" fontId="37" fillId="7" borderId="0" xfId="0" applyFont="1" applyFill="1" applyBorder="1" applyAlignment="1">
      <alignment horizontal="center" wrapText="1"/>
    </xf>
    <xf numFmtId="0" fontId="22" fillId="2" borderId="9" xfId="0" applyFont="1" applyFill="1" applyBorder="1" applyProtection="1">
      <protection locked="0"/>
    </xf>
    <xf numFmtId="14" fontId="16" fillId="3" borderId="4" xfId="1" applyNumberFormat="1" applyBorder="1"/>
    <xf numFmtId="165" fontId="20" fillId="4" borderId="4" xfId="4" applyNumberFormat="1" applyFont="1" applyBorder="1" applyAlignment="1">
      <alignment vertical="top"/>
    </xf>
    <xf numFmtId="165" fontId="21" fillId="11" borderId="4" xfId="4" applyNumberFormat="1" applyFont="1" applyFill="1" applyBorder="1" applyAlignment="1">
      <alignment vertical="top"/>
    </xf>
    <xf numFmtId="0" fontId="21" fillId="12" borderId="1" xfId="0" applyFont="1" applyFill="1" applyBorder="1" applyAlignment="1" applyProtection="1">
      <protection locked="0"/>
    </xf>
    <xf numFmtId="0" fontId="21" fillId="12" borderId="4" xfId="0" applyFont="1" applyFill="1" applyBorder="1" applyAlignment="1" applyProtection="1">
      <protection locked="0"/>
    </xf>
    <xf numFmtId="165" fontId="21" fillId="12" borderId="4" xfId="0" applyNumberFormat="1" applyFont="1" applyFill="1" applyBorder="1" applyAlignment="1" applyProtection="1">
      <protection locked="0"/>
    </xf>
    <xf numFmtId="0" fontId="21" fillId="12" borderId="1" xfId="0" applyFont="1" applyFill="1" applyBorder="1" applyAlignment="1" applyProtection="1">
      <alignment horizontal="left"/>
      <protection locked="0"/>
    </xf>
    <xf numFmtId="0" fontId="21" fillId="12" borderId="10" xfId="0" applyFont="1" applyFill="1" applyBorder="1" applyAlignment="1" applyProtection="1">
      <protection locked="0"/>
    </xf>
    <xf numFmtId="0" fontId="21" fillId="12" borderId="6" xfId="0" applyFont="1" applyFill="1" applyBorder="1" applyAlignment="1" applyProtection="1">
      <protection locked="0"/>
    </xf>
    <xf numFmtId="165" fontId="21" fillId="12" borderId="6" xfId="0" applyNumberFormat="1" applyFont="1" applyFill="1" applyBorder="1" applyAlignment="1" applyProtection="1">
      <protection locked="0"/>
    </xf>
    <xf numFmtId="165" fontId="16" fillId="3" borderId="5" xfId="1" applyNumberFormat="1" applyFont="1" applyBorder="1"/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right" vertical="center"/>
      <protection locked="0"/>
    </xf>
    <xf numFmtId="165" fontId="16" fillId="3" borderId="5" xfId="1" applyNumberFormat="1" applyFont="1" applyBorder="1" applyAlignment="1">
      <alignment horizontal="right" vertical="center"/>
    </xf>
    <xf numFmtId="14" fontId="21" fillId="12" borderId="4" xfId="0" applyNumberFormat="1" applyFont="1" applyFill="1" applyBorder="1" applyAlignment="1" applyProtection="1">
      <alignment horizontal="right" vertical="center"/>
      <protection locked="0"/>
    </xf>
    <xf numFmtId="9" fontId="22" fillId="12" borderId="5" xfId="4" applyNumberFormat="1" applyFont="1" applyFill="1" applyBorder="1" applyAlignment="1">
      <alignment horizontal="center" vertical="center"/>
    </xf>
    <xf numFmtId="14" fontId="21" fillId="12" borderId="0" xfId="0" applyNumberFormat="1" applyFont="1" applyFill="1" applyAlignment="1" applyProtection="1">
      <alignment horizontal="left"/>
      <protection locked="0"/>
    </xf>
    <xf numFmtId="0" fontId="21" fillId="12" borderId="0" xfId="0" applyFont="1" applyFill="1" applyAlignment="1" applyProtection="1">
      <alignment horizontal="left"/>
      <protection locked="0"/>
    </xf>
    <xf numFmtId="4" fontId="21" fillId="0" borderId="4" xfId="0" applyNumberFormat="1" applyFont="1" applyBorder="1" applyAlignment="1" applyProtection="1">
      <alignment horizontal="center"/>
      <protection locked="0"/>
    </xf>
    <xf numFmtId="4" fontId="21" fillId="0" borderId="4" xfId="0" applyNumberFormat="1" applyFont="1" applyBorder="1" applyProtection="1">
      <protection locked="0"/>
    </xf>
    <xf numFmtId="4" fontId="21" fillId="0" borderId="4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right" vertical="center"/>
    </xf>
    <xf numFmtId="0" fontId="39" fillId="5" borderId="0" xfId="0" applyFont="1" applyFill="1" applyBorder="1" applyAlignment="1" applyProtection="1">
      <alignment vertical="center"/>
    </xf>
    <xf numFmtId="0" fontId="17" fillId="7" borderId="0" xfId="0" applyFont="1" applyFill="1" applyBorder="1" applyAlignment="1">
      <alignment horizontal="right" vertical="center" wrapText="1"/>
    </xf>
    <xf numFmtId="0" fontId="22" fillId="10" borderId="11" xfId="0" applyFont="1" applyFill="1" applyBorder="1" applyAlignment="1" applyProtection="1">
      <alignment vertical="center" wrapText="1"/>
    </xf>
    <xf numFmtId="1" fontId="21" fillId="0" borderId="9" xfId="0" applyNumberFormat="1" applyFont="1" applyFill="1" applyBorder="1" applyAlignment="1" applyProtection="1">
      <alignment horizontal="left" vertical="center" wrapText="1"/>
    </xf>
    <xf numFmtId="0" fontId="22" fillId="0" borderId="8" xfId="0" applyFont="1" applyFill="1" applyBorder="1" applyAlignment="1" applyProtection="1">
      <alignment vertical="center" wrapText="1"/>
    </xf>
    <xf numFmtId="0" fontId="22" fillId="0" borderId="7" xfId="0" applyFont="1" applyFill="1" applyBorder="1" applyAlignment="1" applyProtection="1">
      <alignment vertical="center" wrapText="1"/>
    </xf>
    <xf numFmtId="0" fontId="22" fillId="0" borderId="7" xfId="0" applyFont="1" applyFill="1" applyBorder="1" applyAlignment="1" applyProtection="1">
      <alignment vertical="center"/>
    </xf>
    <xf numFmtId="14" fontId="22" fillId="0" borderId="7" xfId="0" applyNumberFormat="1" applyFont="1" applyFill="1" applyBorder="1" applyAlignment="1" applyProtection="1">
      <alignment vertical="center" wrapText="1"/>
    </xf>
    <xf numFmtId="1" fontId="21" fillId="0" borderId="9" xfId="0" applyNumberFormat="1" applyFont="1" applyFill="1" applyBorder="1" applyAlignment="1" applyProtection="1">
      <alignment horizontal="center" vertical="center"/>
    </xf>
    <xf numFmtId="1" fontId="21" fillId="0" borderId="9" xfId="0" applyNumberFormat="1" applyFont="1" applyFill="1" applyBorder="1" applyAlignment="1" applyProtection="1">
      <alignment horizontal="left" vertical="center"/>
    </xf>
    <xf numFmtId="0" fontId="21" fillId="0" borderId="9" xfId="0" applyFont="1" applyFill="1" applyBorder="1" applyAlignment="1" applyProtection="1">
      <alignment vertical="center"/>
      <protection locked="0"/>
    </xf>
    <xf numFmtId="3" fontId="33" fillId="5" borderId="4" xfId="0" applyNumberFormat="1" applyFont="1" applyFill="1" applyBorder="1" applyAlignment="1" applyProtection="1">
      <alignment vertical="center"/>
    </xf>
    <xf numFmtId="44" fontId="33" fillId="5" borderId="4" xfId="2" applyFont="1" applyFill="1" applyBorder="1" applyAlignment="1" applyProtection="1">
      <alignment vertical="center"/>
    </xf>
    <xf numFmtId="3" fontId="33" fillId="5" borderId="1" xfId="0" applyNumberFormat="1" applyFont="1" applyFill="1" applyBorder="1" applyAlignment="1" applyProtection="1">
      <alignment vertical="center"/>
    </xf>
    <xf numFmtId="44" fontId="33" fillId="5" borderId="1" xfId="2" applyFont="1" applyFill="1" applyBorder="1" applyAlignment="1" applyProtection="1">
      <alignment vertical="center"/>
    </xf>
    <xf numFmtId="1" fontId="21" fillId="0" borderId="12" xfId="0" applyNumberFormat="1" applyFont="1" applyFill="1" applyBorder="1" applyAlignment="1" applyProtection="1">
      <alignment horizontal="center" vertical="center"/>
    </xf>
    <xf numFmtId="0" fontId="21" fillId="0" borderId="6" xfId="0" applyFont="1" applyFill="1" applyBorder="1" applyAlignment="1" applyProtection="1">
      <alignment vertical="center"/>
      <protection locked="0"/>
    </xf>
    <xf numFmtId="3" fontId="33" fillId="5" borderId="10" xfId="0" applyNumberFormat="1" applyFont="1" applyFill="1" applyBorder="1" applyAlignment="1" applyProtection="1">
      <alignment vertical="center"/>
    </xf>
    <xf numFmtId="1" fontId="21" fillId="0" borderId="2" xfId="0" applyNumberFormat="1" applyFont="1" applyFill="1" applyBorder="1" applyAlignment="1" applyProtection="1">
      <alignment horizontal="center" vertical="center"/>
    </xf>
    <xf numFmtId="1" fontId="21" fillId="0" borderId="13" xfId="0" applyNumberFormat="1" applyFont="1" applyFill="1" applyBorder="1" applyAlignment="1" applyProtection="1">
      <alignment horizontal="center" vertical="center"/>
    </xf>
    <xf numFmtId="0" fontId="21" fillId="0" borderId="13" xfId="0" applyFont="1" applyFill="1" applyBorder="1" applyAlignment="1" applyProtection="1">
      <alignment horizontal="left" vertical="center"/>
      <protection locked="0"/>
    </xf>
    <xf numFmtId="0" fontId="21" fillId="0" borderId="12" xfId="0" applyFont="1" applyFill="1" applyBorder="1" applyAlignment="1" applyProtection="1">
      <alignment vertical="center"/>
      <protection locked="0"/>
    </xf>
    <xf numFmtId="0" fontId="21" fillId="0" borderId="13" xfId="0" applyFont="1" applyFill="1" applyBorder="1" applyAlignment="1" applyProtection="1">
      <alignment vertical="center"/>
      <protection locked="0"/>
    </xf>
    <xf numFmtId="44" fontId="33" fillId="5" borderId="13" xfId="0" applyNumberFormat="1" applyFont="1" applyFill="1" applyBorder="1" applyAlignment="1" applyProtection="1">
      <alignment vertical="center"/>
    </xf>
    <xf numFmtId="44" fontId="33" fillId="5" borderId="10" xfId="0" applyNumberFormat="1" applyFont="1" applyFill="1" applyBorder="1" applyAlignment="1" applyProtection="1">
      <alignment vertical="center"/>
    </xf>
    <xf numFmtId="3" fontId="33" fillId="5" borderId="6" xfId="0" applyNumberFormat="1" applyFont="1" applyFill="1" applyBorder="1" applyAlignment="1" applyProtection="1">
      <alignment vertical="center"/>
    </xf>
    <xf numFmtId="0" fontId="21" fillId="12" borderId="9" xfId="0" applyFont="1" applyFill="1" applyBorder="1" applyAlignment="1" applyProtection="1">
      <protection locked="0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Protection="1"/>
    <xf numFmtId="0" fontId="0" fillId="0" borderId="0" xfId="0" applyAlignment="1" applyProtection="1">
      <alignment wrapText="1"/>
    </xf>
    <xf numFmtId="0" fontId="0" fillId="0" borderId="0" xfId="0" applyProtection="1"/>
    <xf numFmtId="0" fontId="0" fillId="0" borderId="0" xfId="0" applyBorder="1" applyAlignment="1" applyProtection="1">
      <alignment wrapText="1"/>
    </xf>
    <xf numFmtId="0" fontId="17" fillId="7" borderId="0" xfId="0" applyFont="1" applyFill="1" applyBorder="1" applyAlignment="1" applyProtection="1">
      <alignment wrapText="1"/>
    </xf>
    <xf numFmtId="0" fontId="17" fillId="7" borderId="15" xfId="0" applyFont="1" applyFill="1" applyBorder="1" applyAlignment="1" applyProtection="1">
      <alignment wrapText="1"/>
    </xf>
    <xf numFmtId="0" fontId="17" fillId="7" borderId="16" xfId="0" applyFont="1" applyFill="1" applyBorder="1" applyAlignment="1" applyProtection="1">
      <alignment wrapText="1"/>
    </xf>
    <xf numFmtId="0" fontId="17" fillId="7" borderId="17" xfId="0" applyFont="1" applyFill="1" applyBorder="1" applyAlignment="1" applyProtection="1">
      <alignment wrapText="1"/>
    </xf>
    <xf numFmtId="44" fontId="21" fillId="8" borderId="0" xfId="2" applyFont="1" applyFill="1" applyBorder="1" applyProtection="1"/>
    <xf numFmtId="0" fontId="0" fillId="8" borderId="0" xfId="0" applyFill="1" applyBorder="1" applyProtection="1"/>
    <xf numFmtId="0" fontId="15" fillId="8" borderId="0" xfId="0" applyFont="1" applyFill="1" applyBorder="1" applyProtection="1"/>
    <xf numFmtId="0" fontId="15" fillId="8" borderId="15" xfId="0" applyFont="1" applyFill="1" applyBorder="1" applyProtection="1"/>
    <xf numFmtId="0" fontId="0" fillId="8" borderId="0" xfId="0" applyFill="1" applyProtection="1"/>
    <xf numFmtId="44" fontId="21" fillId="0" borderId="9" xfId="2" applyFont="1" applyFill="1" applyBorder="1" applyAlignment="1" applyProtection="1">
      <alignment vertical="center"/>
    </xf>
    <xf numFmtId="44" fontId="21" fillId="13" borderId="4" xfId="2" applyFont="1" applyFill="1" applyBorder="1" applyAlignment="1" applyProtection="1">
      <alignment vertical="center"/>
    </xf>
    <xf numFmtId="44" fontId="21" fillId="13" borderId="6" xfId="2" applyFont="1" applyFill="1" applyBorder="1" applyAlignment="1" applyProtection="1">
      <alignment vertical="center"/>
    </xf>
    <xf numFmtId="44" fontId="21" fillId="13" borderId="9" xfId="2" applyFont="1" applyFill="1" applyBorder="1" applyAlignment="1" applyProtection="1">
      <alignment vertical="center"/>
    </xf>
    <xf numFmtId="0" fontId="27" fillId="13" borderId="0" xfId="0" applyFont="1" applyFill="1" applyAlignment="1" applyProtection="1">
      <alignment wrapText="1"/>
    </xf>
    <xf numFmtId="0" fontId="26" fillId="13" borderId="0" xfId="0" applyFont="1" applyFill="1" applyAlignment="1" applyProtection="1">
      <alignment horizontal="left" vertical="top" wrapText="1"/>
    </xf>
    <xf numFmtId="0" fontId="28" fillId="13" borderId="0" xfId="0" applyFont="1" applyFill="1" applyBorder="1" applyAlignment="1" applyProtection="1">
      <alignment vertical="center"/>
    </xf>
    <xf numFmtId="0" fontId="37" fillId="14" borderId="0" xfId="0" applyFont="1" applyFill="1" applyBorder="1" applyAlignment="1">
      <alignment horizontal="center" wrapText="1"/>
    </xf>
    <xf numFmtId="0" fontId="17" fillId="14" borderId="0" xfId="0" applyFont="1" applyFill="1" applyBorder="1" applyAlignment="1">
      <alignment wrapText="1"/>
    </xf>
    <xf numFmtId="165" fontId="21" fillId="13" borderId="0" xfId="0" applyNumberFormat="1" applyFont="1" applyFill="1" applyBorder="1" applyAlignment="1" applyProtection="1">
      <protection locked="0"/>
    </xf>
    <xf numFmtId="0" fontId="22" fillId="13" borderId="0" xfId="0" applyFont="1" applyFill="1" applyBorder="1" applyProtection="1">
      <protection locked="0"/>
    </xf>
    <xf numFmtId="0" fontId="21" fillId="13" borderId="0" xfId="0" applyFont="1" applyFill="1" applyProtection="1">
      <protection locked="0"/>
    </xf>
    <xf numFmtId="0" fontId="25" fillId="13" borderId="0" xfId="0" applyFont="1" applyFill="1" applyProtection="1">
      <protection locked="0"/>
    </xf>
    <xf numFmtId="0" fontId="37" fillId="14" borderId="0" xfId="0" applyFont="1" applyFill="1" applyBorder="1" applyAlignment="1">
      <alignment horizontal="left" vertical="center" wrapText="1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right" vertical="center"/>
      <protection locked="0"/>
    </xf>
    <xf numFmtId="0" fontId="21" fillId="13" borderId="0" xfId="0" applyFont="1" applyFill="1" applyAlignment="1" applyProtection="1">
      <alignment horizontal="center" vertical="center"/>
      <protection locked="0"/>
    </xf>
    <xf numFmtId="14" fontId="21" fillId="13" borderId="0" xfId="0" applyNumberFormat="1" applyFont="1" applyFill="1" applyBorder="1" applyAlignment="1" applyProtection="1">
      <alignment horizontal="right" vertical="center"/>
      <protection locked="0"/>
    </xf>
    <xf numFmtId="0" fontId="22" fillId="14" borderId="0" xfId="0" applyFont="1" applyFill="1" applyBorder="1" applyAlignment="1">
      <alignment wrapText="1"/>
    </xf>
    <xf numFmtId="164" fontId="18" fillId="0" borderId="0" xfId="0" applyNumberFormat="1" applyFont="1" applyFill="1" applyBorder="1" applyProtection="1">
      <protection locked="0"/>
    </xf>
    <xf numFmtId="165" fontId="22" fillId="11" borderId="4" xfId="4" applyNumberFormat="1" applyFont="1" applyFill="1" applyBorder="1" applyAlignment="1">
      <alignment horizontal="left" vertical="center"/>
    </xf>
    <xf numFmtId="14" fontId="21" fillId="5" borderId="0" xfId="0" applyNumberFormat="1" applyFont="1" applyFill="1" applyAlignment="1" applyProtection="1">
      <alignment horizontal="right" vertical="center"/>
    </xf>
    <xf numFmtId="0" fontId="5" fillId="0" borderId="0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/>
    </xf>
    <xf numFmtId="0" fontId="40" fillId="7" borderId="18" xfId="0" applyFont="1" applyFill="1" applyBorder="1" applyAlignment="1">
      <alignment vertical="top"/>
    </xf>
    <xf numFmtId="0" fontId="41" fillId="15" borderId="18" xfId="0" applyFont="1" applyFill="1" applyBorder="1" applyAlignment="1">
      <alignment vertical="top"/>
    </xf>
    <xf numFmtId="0" fontId="42" fillId="15" borderId="15" xfId="0" applyFont="1" applyFill="1" applyBorder="1" applyAlignment="1">
      <alignment vertical="top" wrapText="1"/>
    </xf>
    <xf numFmtId="0" fontId="43" fillId="15" borderId="19" xfId="0" applyFont="1" applyFill="1" applyBorder="1" applyAlignment="1">
      <alignment vertical="top" wrapText="1"/>
    </xf>
    <xf numFmtId="0" fontId="44" fillId="0" borderId="18" xfId="0" applyFont="1" applyBorder="1" applyAlignment="1">
      <alignment vertical="top"/>
    </xf>
    <xf numFmtId="0" fontId="42" fillId="0" borderId="15" xfId="0" applyFont="1" applyBorder="1" applyAlignment="1">
      <alignment vertical="top" wrapText="1"/>
    </xf>
    <xf numFmtId="0" fontId="43" fillId="0" borderId="19" xfId="0" applyFont="1" applyBorder="1" applyAlignment="1">
      <alignment vertical="top" wrapText="1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 wrapText="1"/>
    </xf>
    <xf numFmtId="0" fontId="43" fillId="15" borderId="19" xfId="0" quotePrefix="1" applyFont="1" applyFill="1" applyBorder="1" applyAlignment="1">
      <alignment vertical="top" wrapText="1"/>
    </xf>
    <xf numFmtId="1" fontId="28" fillId="0" borderId="0" xfId="0" applyNumberFormat="1" applyFont="1" applyFill="1" applyBorder="1" applyAlignment="1" applyProtection="1">
      <alignment horizontal="left" vertical="top"/>
    </xf>
    <xf numFmtId="0" fontId="21" fillId="13" borderId="0" xfId="0" applyFont="1" applyFill="1" applyBorder="1" applyProtection="1"/>
    <xf numFmtId="44" fontId="21" fillId="13" borderId="12" xfId="0" applyNumberFormat="1" applyFont="1" applyFill="1" applyBorder="1" applyAlignment="1" applyProtection="1">
      <alignment vertical="center"/>
    </xf>
    <xf numFmtId="44" fontId="21" fillId="0" borderId="12" xfId="0" applyNumberFormat="1" applyFont="1" applyFill="1" applyBorder="1" applyAlignment="1" applyProtection="1">
      <alignment vertical="center"/>
    </xf>
    <xf numFmtId="14" fontId="21" fillId="0" borderId="0" xfId="0" applyNumberFormat="1" applyFont="1" applyFill="1" applyAlignment="1" applyProtection="1">
      <alignment vertical="center" wrapText="1"/>
    </xf>
    <xf numFmtId="0" fontId="21" fillId="0" borderId="0" xfId="0" applyFont="1" applyAlignment="1" applyProtection="1">
      <alignment wrapText="1"/>
    </xf>
    <xf numFmtId="0" fontId="21" fillId="0" borderId="0" xfId="0" applyFont="1" applyAlignment="1" applyProtection="1">
      <alignment horizontal="left" vertical="top" wrapText="1"/>
    </xf>
    <xf numFmtId="0" fontId="28" fillId="0" borderId="0" xfId="0" applyFont="1" applyAlignment="1" applyProtection="1">
      <alignment horizontal="left" vertical="top"/>
    </xf>
    <xf numFmtId="4" fontId="21" fillId="13" borderId="1" xfId="0" applyNumberFormat="1" applyFont="1" applyFill="1" applyBorder="1" applyAlignment="1" applyProtection="1">
      <alignment vertical="center"/>
    </xf>
    <xf numFmtId="4" fontId="21" fillId="13" borderId="9" xfId="0" applyNumberFormat="1" applyFont="1" applyFill="1" applyBorder="1" applyAlignment="1" applyProtection="1">
      <alignment vertical="center"/>
    </xf>
    <xf numFmtId="0" fontId="28" fillId="0" borderId="0" xfId="0" applyFont="1" applyProtection="1"/>
    <xf numFmtId="0" fontId="28" fillId="0" borderId="0" xfId="0" applyFont="1" applyAlignment="1" applyProtection="1">
      <alignment horizontal="center"/>
    </xf>
    <xf numFmtId="0" fontId="28" fillId="0" borderId="0" xfId="0" applyFont="1" applyAlignment="1" applyProtection="1">
      <alignment horizontal="left" vertical="top" wrapText="1"/>
    </xf>
    <xf numFmtId="4" fontId="21" fillId="12" borderId="4" xfId="0" applyNumberFormat="1" applyFont="1" applyFill="1" applyBorder="1" applyAlignment="1" applyProtection="1">
      <alignment horizontal="right" vertical="center"/>
    </xf>
    <xf numFmtId="0" fontId="8" fillId="15" borderId="19" xfId="0" applyFont="1" applyFill="1" applyBorder="1" applyAlignment="1">
      <alignment vertical="top" wrapText="1"/>
    </xf>
    <xf numFmtId="0" fontId="13" fillId="0" borderId="0" xfId="0" applyFont="1" applyBorder="1" applyAlignment="1">
      <alignment vertical="top"/>
    </xf>
    <xf numFmtId="0" fontId="45" fillId="15" borderId="18" xfId="0" applyFont="1" applyFill="1" applyBorder="1" applyAlignment="1">
      <alignment vertical="top"/>
    </xf>
    <xf numFmtId="0" fontId="46" fillId="0" borderId="18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21" fillId="13" borderId="0" xfId="0" applyFont="1" applyFill="1" applyBorder="1" applyProtection="1">
      <protection locked="0"/>
    </xf>
    <xf numFmtId="164" fontId="18" fillId="0" borderId="0" xfId="0" applyNumberFormat="1" applyFont="1" applyFill="1" applyBorder="1" applyAlignment="1" applyProtection="1">
      <alignment horizontal="right"/>
      <protection locked="0"/>
    </xf>
    <xf numFmtId="164" fontId="47" fillId="0" borderId="0" xfId="0" applyNumberFormat="1" applyFont="1" applyFill="1" applyBorder="1" applyProtection="1">
      <protection locked="0"/>
    </xf>
    <xf numFmtId="1" fontId="21" fillId="0" borderId="9" xfId="0" applyNumberFormat="1" applyFont="1" applyFill="1" applyBorder="1" applyAlignment="1" applyProtection="1">
      <alignment horizontal="left" vertical="center"/>
      <protection locked="0"/>
    </xf>
    <xf numFmtId="44" fontId="21" fillId="0" borderId="4" xfId="2" applyFont="1" applyFill="1" applyBorder="1" applyAlignment="1" applyProtection="1">
      <alignment vertical="center"/>
      <protection locked="0"/>
    </xf>
    <xf numFmtId="44" fontId="21" fillId="0" borderId="6" xfId="2" applyFont="1" applyFill="1" applyBorder="1" applyAlignment="1" applyProtection="1">
      <alignment vertical="center"/>
      <protection locked="0"/>
    </xf>
    <xf numFmtId="0" fontId="3" fillId="16" borderId="0" xfId="0" applyFont="1" applyFill="1" applyProtection="1">
      <protection locked="0"/>
    </xf>
    <xf numFmtId="0" fontId="19" fillId="0" borderId="0" xfId="3"/>
    <xf numFmtId="0" fontId="48" fillId="7" borderId="18" xfId="0" applyFont="1" applyFill="1" applyBorder="1" applyAlignment="1">
      <alignment horizontal="left" vertical="top"/>
    </xf>
    <xf numFmtId="0" fontId="48" fillId="7" borderId="15" xfId="0" applyFont="1" applyFill="1" applyBorder="1" applyAlignment="1">
      <alignment horizontal="left" vertical="top"/>
    </xf>
    <xf numFmtId="0" fontId="48" fillId="7" borderId="19" xfId="0" applyFont="1" applyFill="1" applyBorder="1" applyAlignment="1">
      <alignment horizontal="left" vertical="top"/>
    </xf>
    <xf numFmtId="0" fontId="19" fillId="0" borderId="0" xfId="3" applyAlignment="1">
      <alignment horizontal="left" wrapText="1"/>
    </xf>
    <xf numFmtId="0" fontId="19" fillId="0" borderId="0" xfId="3" applyFont="1" applyBorder="1" applyAlignment="1">
      <alignment vertical="top"/>
    </xf>
    <xf numFmtId="0" fontId="48" fillId="7" borderId="18" xfId="0" applyFont="1" applyFill="1" applyBorder="1" applyAlignment="1">
      <alignment horizontal="left" vertical="top"/>
    </xf>
    <xf numFmtId="0" fontId="48" fillId="7" borderId="15" xfId="0" applyFont="1" applyFill="1" applyBorder="1" applyAlignment="1">
      <alignment horizontal="left" vertical="top"/>
    </xf>
    <xf numFmtId="0" fontId="48" fillId="7" borderId="19" xfId="0" applyFont="1" applyFill="1" applyBorder="1" applyAlignment="1">
      <alignment horizontal="left" vertical="top"/>
    </xf>
    <xf numFmtId="0" fontId="23" fillId="12" borderId="0" xfId="0" applyFont="1" applyFill="1" applyAlignment="1" applyProtection="1">
      <alignment horizontal="left" vertical="center"/>
      <protection locked="0"/>
    </xf>
    <xf numFmtId="0" fontId="49" fillId="0" borderId="0" xfId="0" applyFont="1" applyAlignment="1">
      <alignment horizontal="left" vertical="center"/>
    </xf>
    <xf numFmtId="49" fontId="21" fillId="12" borderId="0" xfId="0" applyNumberFormat="1" applyFont="1" applyFill="1" applyAlignment="1" applyProtection="1">
      <alignment horizontal="left" vertical="top" wrapText="1"/>
      <protection locked="0"/>
    </xf>
    <xf numFmtId="0" fontId="17" fillId="7" borderId="13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37" fillId="7" borderId="0" xfId="0" applyFont="1" applyFill="1" applyBorder="1" applyAlignment="1">
      <alignment horizontal="left" vertical="center" wrapText="1"/>
    </xf>
    <xf numFmtId="0" fontId="37" fillId="7" borderId="0" xfId="0" applyFont="1" applyFill="1" applyBorder="1" applyAlignment="1">
      <alignment horizontal="center" wrapText="1"/>
    </xf>
    <xf numFmtId="0" fontId="37" fillId="7" borderId="2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 vertical="top"/>
    </xf>
    <xf numFmtId="0" fontId="21" fillId="0" borderId="0" xfId="0" applyFont="1" applyAlignment="1" applyProtection="1">
      <alignment horizontal="left" vertical="top"/>
    </xf>
    <xf numFmtId="1" fontId="28" fillId="0" borderId="0" xfId="0" applyNumberFormat="1" applyFont="1" applyFill="1" applyBorder="1" applyAlignment="1" applyProtection="1">
      <alignment horizontal="left" vertical="top"/>
    </xf>
    <xf numFmtId="0" fontId="21" fillId="12" borderId="1" xfId="0" applyFont="1" applyFill="1" applyBorder="1" applyAlignment="1" applyProtection="1">
      <alignment horizontal="left" vertical="center"/>
      <protection locked="0"/>
    </xf>
    <xf numFmtId="0" fontId="21" fillId="12" borderId="2" xfId="0" applyFont="1" applyFill="1" applyBorder="1" applyAlignment="1" applyProtection="1">
      <alignment horizontal="left" vertical="center"/>
      <protection locked="0"/>
    </xf>
    <xf numFmtId="0" fontId="21" fillId="12" borderId="9" xfId="0" applyFont="1" applyFill="1" applyBorder="1" applyAlignment="1" applyProtection="1">
      <alignment horizontal="left" vertical="center"/>
      <protection locked="0"/>
    </xf>
    <xf numFmtId="14" fontId="51" fillId="0" borderId="0" xfId="0" applyNumberFormat="1" applyFont="1" applyFill="1" applyAlignment="1" applyProtection="1">
      <alignment horizontal="left" vertical="top" wrapText="1"/>
    </xf>
    <xf numFmtId="4" fontId="21" fillId="13" borderId="1" xfId="0" applyNumberFormat="1" applyFont="1" applyFill="1" applyBorder="1" applyAlignment="1" applyProtection="1">
      <alignment horizontal="right" vertical="center"/>
      <protection locked="0"/>
    </xf>
    <xf numFmtId="4" fontId="21" fillId="13" borderId="9" xfId="0" applyNumberFormat="1" applyFont="1" applyFill="1" applyBorder="1" applyAlignment="1" applyProtection="1">
      <alignment horizontal="right" vertical="center"/>
      <protection locked="0"/>
    </xf>
    <xf numFmtId="49" fontId="21" fillId="12" borderId="1" xfId="0" applyNumberFormat="1" applyFont="1" applyFill="1" applyBorder="1" applyAlignment="1" applyProtection="1">
      <alignment horizontal="left" vertical="top" wrapText="1"/>
      <protection locked="0"/>
    </xf>
    <xf numFmtId="49" fontId="21" fillId="12" borderId="2" xfId="0" applyNumberFormat="1" applyFont="1" applyFill="1" applyBorder="1" applyAlignment="1" applyProtection="1">
      <alignment horizontal="left" vertical="top"/>
      <protection locked="0"/>
    </xf>
    <xf numFmtId="49" fontId="21" fillId="12" borderId="9" xfId="0" applyNumberFormat="1" applyFont="1" applyFill="1" applyBorder="1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wrapText="1"/>
    </xf>
    <xf numFmtId="14" fontId="21" fillId="0" borderId="0" xfId="0" applyNumberFormat="1" applyFont="1" applyFill="1" applyAlignment="1" applyProtection="1">
      <alignment horizontal="left" vertical="top" wrapText="1"/>
    </xf>
    <xf numFmtId="0" fontId="21" fillId="0" borderId="0" xfId="0" applyFont="1" applyAlignment="1" applyProtection="1">
      <alignment horizontal="left" vertical="top" wrapText="1"/>
    </xf>
    <xf numFmtId="14" fontId="50" fillId="0" borderId="0" xfId="0" applyNumberFormat="1" applyFont="1" applyFill="1" applyAlignment="1" applyProtection="1">
      <alignment horizontal="left" vertical="top" wrapText="1"/>
    </xf>
  </cellXfs>
  <cellStyles count="5">
    <cellStyle name="Hyperlink" xfId="3" builtinId="8"/>
    <cellStyle name="Neutral" xfId="4" builtinId="28"/>
    <cellStyle name="Schlecht" xfId="1" builtinId="27"/>
    <cellStyle name="Standard" xfId="0" builtinId="0"/>
    <cellStyle name="Währung" xfId="2" builtinId="4"/>
  </cellStyles>
  <dxfs count="163"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 &quot;Fr.&quot;\ * #,##0.00_ ;_ &quot;Fr.&quot;\ * \-#,##0.00_ ;_ &quot;Fr.&quot;\ * &quot;-&quot;??_ ;_ @_ 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 &quot;Fr.&quot;\ * #,##0.00_ ;_ &quot;Fr.&quot;\ * \-#,##0.00_ ;_ &quot;Fr.&quot;\ * &quot;-&quot;??_ ;_ @_ 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 &quot;Fr.&quot;\ * #,##0.00_ ;_ &quot;Fr.&quot;\ * \-#,##0.00_ ;_ &quot;Fr.&quot;\ * &quot;-&quot;??_ ;_ @_ 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 &quot;Fr.&quot;\ * #,##0.00_ ;_ &quot;Fr.&quot;\ * \-#,##0.00_ ;_ &quot;Fr.&quot;\ * &quot;-&quot;??_ ;_ @_ 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 &quot;Fr.&quot;\ * #,##0.00_ ;_ &quot;Fr.&quot;\ * \-#,##0.00_ ;_ &quot;Fr.&quot;\ * &quot;-&quot;??_ ;_ @_ 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 &quot;Fr.&quot;\ * #,##0.00_ ;_ &quot;Fr.&quot;\ * \-#,##0.00_ ;_ &quot;Fr.&quot;\ * &quot;-&quot;??_ ;_ @_ 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border outline="0"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fill>
        <patternFill patternType="solid">
          <fgColor indexed="64"/>
          <bgColor theme="0" tint="-0.34998626667073579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bottom" textRotation="0" wrapText="1" indent="0" justifyLastLine="0" shrinkToFit="0" readingOrder="0"/>
      <protection locked="1" hidden="0"/>
    </dxf>
    <dxf>
      <fill>
        <patternFill patternType="solid">
          <fgColor indexed="64"/>
          <bgColor theme="0" tint="-0.34998626667073579"/>
        </patternFill>
      </fill>
      <protection locked="1" hidden="0"/>
    </dxf>
    <dxf>
      <fill>
        <patternFill patternType="solid">
          <fgColor indexed="64"/>
          <bgColor theme="0" tint="-0.34998626667073579"/>
        </patternFill>
      </fill>
      <protection locked="1" hidden="0"/>
    </dxf>
    <dxf>
      <fill>
        <patternFill patternType="solid">
          <fgColor indexed="64"/>
          <bgColor theme="0" tint="-0.34998626667073579"/>
        </patternFill>
      </fill>
      <protection locked="1" hidden="0"/>
    </dxf>
    <dxf>
      <fill>
        <patternFill patternType="solid">
          <fgColor indexed="64"/>
          <bgColor theme="0" tint="-0.34998626667073579"/>
        </patternFill>
      </fill>
      <protection locked="1" hidden="0"/>
    </dxf>
    <dxf>
      <fill>
        <patternFill patternType="solid">
          <fgColor indexed="64"/>
          <bgColor theme="0" tint="-0.34998626667073579"/>
        </patternFill>
      </fill>
      <protection locked="1" hidden="0"/>
    </dxf>
    <dxf>
      <fill>
        <patternFill patternType="solid">
          <fgColor indexed="64"/>
          <bgColor theme="0" tint="-0.34998626667073579"/>
        </patternFill>
      </fill>
      <protection locked="1" hidden="0"/>
    </dxf>
    <dxf>
      <alignment horizontal="general" vertical="bottom" textRotation="0" wrapText="1" indent="0" justifyLastLine="0" shrinkToFit="0" readingOrder="0"/>
      <protection locked="1" hidden="0"/>
    </dxf>
    <dxf>
      <fill>
        <patternFill patternType="solid">
          <fgColor indexed="64"/>
          <bgColor theme="0" tint="-0.34998626667073579"/>
        </patternFill>
      </fill>
      <protection locked="1" hidden="0"/>
    </dxf>
    <dxf>
      <fill>
        <patternFill patternType="solid">
          <fgColor indexed="64"/>
          <bgColor theme="0" tint="-0.34998626667073579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 &quot;Fr.&quot;\ * #,##0.00_ ;_ &quot;Fr.&quot;\ * \-#,##0.00_ ;_ &quot;Fr.&quot;\ * &quot;-&quot;??_ ;_ @_ "/>
      <fill>
        <patternFill patternType="solid">
          <fgColor indexed="64"/>
          <bgColor theme="0" tint="-0.34998626667073579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34998626667073579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 tint="-0.34998626667073579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 tint="-0.34998626667073579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 tint="-0.34998626667073579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 tint="-0.34998626667073579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34998626667073579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 tint="-0.34998626667073579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numFmt numFmtId="164" formatCode="&quot;Fr.&quot;\ #,##0.00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 tint="-0.34998626667073579"/>
        </patternFill>
      </fill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1746250</xdr:colOff>
      <xdr:row>1</xdr:row>
      <xdr:rowOff>31750</xdr:rowOff>
    </xdr:to>
    <xdr:pic>
      <xdr:nvPicPr>
        <xdr:cNvPr id="107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727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39</xdr:row>
      <xdr:rowOff>57150</xdr:rowOff>
    </xdr:from>
    <xdr:to>
      <xdr:col>2</xdr:col>
      <xdr:colOff>0</xdr:colOff>
      <xdr:row>39</xdr:row>
      <xdr:rowOff>57150</xdr:rowOff>
    </xdr:to>
    <xdr:sp macro="" textlink="">
      <xdr:nvSpPr>
        <xdr:cNvPr id="1072" name="Line 22"/>
        <xdr:cNvSpPr>
          <a:spLocks noChangeShapeType="1"/>
        </xdr:cNvSpPr>
      </xdr:nvSpPr>
      <xdr:spPr bwMode="auto">
        <a:xfrm flipV="1">
          <a:off x="6057900" y="12915900"/>
          <a:ext cx="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1720850</xdr:colOff>
      <xdr:row>1</xdr:row>
      <xdr:rowOff>38100</xdr:rowOff>
    </xdr:to>
    <xdr:pic>
      <xdr:nvPicPr>
        <xdr:cNvPr id="207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20850" cy="9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1308100</xdr:colOff>
      <xdr:row>1</xdr:row>
      <xdr:rowOff>38100</xdr:rowOff>
    </xdr:to>
    <xdr:pic>
      <xdr:nvPicPr>
        <xdr:cNvPr id="31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76400" cy="9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46</xdr:row>
      <xdr:rowOff>57150</xdr:rowOff>
    </xdr:from>
    <xdr:to>
      <xdr:col>3</xdr:col>
      <xdr:colOff>234950</xdr:colOff>
      <xdr:row>46</xdr:row>
      <xdr:rowOff>57150</xdr:rowOff>
    </xdr:to>
    <xdr:sp macro="" textlink="">
      <xdr:nvSpPr>
        <xdr:cNvPr id="4144" name="Line 22"/>
        <xdr:cNvSpPr>
          <a:spLocks noChangeShapeType="1"/>
        </xdr:cNvSpPr>
      </xdr:nvSpPr>
      <xdr:spPr bwMode="auto">
        <a:xfrm flipV="1">
          <a:off x="4260850" y="11398250"/>
          <a:ext cx="1206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1720850</xdr:colOff>
      <xdr:row>1</xdr:row>
      <xdr:rowOff>38100</xdr:rowOff>
    </xdr:to>
    <xdr:pic>
      <xdr:nvPicPr>
        <xdr:cNvPr id="414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20850" cy="9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349250</xdr:colOff>
      <xdr:row>5</xdr:row>
      <xdr:rowOff>25400</xdr:rowOff>
    </xdr:to>
    <xdr:pic>
      <xdr:nvPicPr>
        <xdr:cNvPr id="514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208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349250</xdr:colOff>
      <xdr:row>5</xdr:row>
      <xdr:rowOff>25400</xdr:rowOff>
    </xdr:to>
    <xdr:pic>
      <xdr:nvPicPr>
        <xdr:cNvPr id="616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208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rif" displayName="Tarif" ref="A3:M27" totalsRowShown="0" headerRowDxfId="59" dataDxfId="58">
  <tableColumns count="13">
    <tableColumn id="1" name="Kategorie" dataDxfId="72">
      <calculatedColumnFormula>CONCATENATE(B4," ",C4," ",D4)</calculatedColumnFormula>
    </tableColumn>
    <tableColumn id="2" name="Mitglied/Gast" dataDxfId="71"/>
    <tableColumn id="3" name="Abo" dataDxfId="70"/>
    <tableColumn id="8" name="Zahlungs-art" dataDxfId="69"/>
    <tableColumn id="13" name="Preis" dataDxfId="68"/>
    <tableColumn id="5" name="Anzahl Mitglied" dataDxfId="67">
      <calculatedColumnFormula>VLOOKUP('Preis pro Kategorie'!$B4,'Preis pro Kategorie'!$O$3:$Q$8,2,FALSE)</calculatedColumnFormula>
    </tableColumn>
    <tableColumn id="6" name="Anzahl Gäste" dataDxfId="66">
      <calculatedColumnFormula>VLOOKUP('Preis pro Kategorie'!$B4,'Preis pro Kategorie'!$O$3:$Q$8,3,FALSE)</calculatedColumnFormula>
    </tableColumn>
    <tableColumn id="10" name="Anzahl _x000a_GA" dataDxfId="65">
      <calculatedColumnFormula>VLOOKUP('Preis pro Kategorie'!$C4,'Preis pro Kategorie'!$S$3:$W$8,2,FALSE)</calculatedColumnFormula>
    </tableColumn>
    <tableColumn id="12" name="Anzahl Halbtax" dataDxfId="64">
      <calculatedColumnFormula>VLOOKUP('Preis pro Kategorie'!$C4,'Preis pro Kategorie'!$S$3:$W$8,3,FALSE)</calculatedColumnFormula>
    </tableColumn>
    <tableColumn id="11" name="Anzahl ohne Abo" dataDxfId="63">
      <calculatedColumnFormula>VLOOKUP('Preis pro Kategorie'!$C4,'Preis pro Kategorie'!$S$3:$W$8,4,FALSE)</calculatedColumnFormula>
    </tableColumn>
    <tableColumn id="7" name="Anzahl ohne Fahrkarte" dataDxfId="62">
      <calculatedColumnFormula>VLOOKUP('Preis pro Kategorie'!$C4,'Preis pro Kategorie'!$S$3:$W$8,5,FALSE)</calculatedColumnFormula>
    </tableColumn>
    <tableColumn id="4" name="Preis bar" dataDxfId="61">
      <calculatedColumnFormula>VLOOKUP('Preis pro Kategorie'!$D4,'Preis pro Kategorie'!$Y$3:$AA$6,2,FALSE)*'Preis pro Kategorie'!$E4</calculatedColumnFormula>
    </tableColumn>
    <tableColumn id="9" name="Preis überwiesen" dataDxfId="60">
      <calculatedColumnFormula>VLOOKUP('Preis pro Kategorie'!$D4,'Preis pro Kategorie'!$Y$3:$AA$6,3,FALSE)*'Preis pro Kategorie'!$E4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eilnehmerkategorie" displayName="Teilnehmerkategorie" ref="O3:Q8" totalsRowShown="0" headerRowDxfId="54" dataDxfId="53">
  <autoFilter ref="O3:Q8"/>
  <tableColumns count="3">
    <tableColumn id="1" name="Teilnehmer- Kategorie" dataDxfId="57"/>
    <tableColumn id="2" name="Anzahl Mitglied" dataDxfId="56"/>
    <tableColumn id="3" name="Anzahl Gäste" dataDxfId="5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Abo" displayName="Abo" ref="S3:W8" totalsRowShown="0" headerRowDxfId="47" dataDxfId="46">
  <autoFilter ref="S3:W8"/>
  <tableColumns count="5">
    <tableColumn id="1" name="Abo" dataDxfId="52"/>
    <tableColumn id="7" name="Anzahl GA" dataDxfId="51"/>
    <tableColumn id="4" name="Anzahl Halbtax" dataDxfId="50"/>
    <tableColumn id="5" name="Anzahl ohne Abo" dataDxfId="49"/>
    <tableColumn id="2" name="Anzahl ohne Fahrkarte" dataDxfId="4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Zahlungsart" displayName="Zahlungsart" ref="Y3:AA6" totalsRowShown="0" headerRowDxfId="42" dataDxfId="41" headerRowBorderDxfId="39" tableBorderDxfId="40">
  <autoFilter ref="Y3:AA6"/>
  <tableColumns count="3">
    <tableColumn id="1" name="Zahlungsart" dataDxfId="45"/>
    <tableColumn id="2" name="Preis bar" dataDxfId="44"/>
    <tableColumn id="3" name="Preis überwiesen" dataDxfId="4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" name="Teilnehmerliste" displayName="Teilnehmerliste" ref="A6:O61" totalsRowCount="1" headerRowDxfId="8" dataDxfId="7" tableBorderDxfId="6">
  <tableColumns count="15">
    <tableColumn id="1" name="Nr." dataDxfId="37" totalsRowDxfId="38"/>
    <tableColumn id="7" name="Preiskategorie_x000a_(bitte auswählen)" totalsRowLabel="Total" dataDxfId="35" totalsRowDxfId="36"/>
    <tableColumn id="2" name="Teilnehmer/in_x000a_Name, Vorname" dataDxfId="33" totalsRowDxfId="34"/>
    <tableColumn id="16" name="Einsteige- Ort" dataDxfId="31" totalsRowDxfId="32"/>
    <tableColumn id="13" name="Kommentar" dataDxfId="29" totalsRowDxfId="30"/>
    <tableColumn id="9" name="Anzahl Mitglied" totalsRowFunction="sum" dataDxfId="27" totalsRowDxfId="28">
      <calculatedColumnFormula>IFERROR(VLOOKUP(Teilnehmerliste!$B7,'Preis pro Kategorie'!$A$4:$M$27,F$5,FALSE),0)</calculatedColumnFormula>
    </tableColumn>
    <tableColumn id="8" name="Anzahl Gäste" totalsRowFunction="sum" dataDxfId="25" totalsRowDxfId="26">
      <calculatedColumnFormula>IFERROR(VLOOKUP(Teilnehmerliste!$B7,'Preis pro Kategorie'!$A$4:$M$27,G$5,FALSE),0)</calculatedColumnFormula>
    </tableColumn>
    <tableColumn id="19" name="Anzahl _x000a_GA" totalsRowFunction="sum" dataDxfId="23" totalsRowDxfId="24">
      <calculatedColumnFormula>IFERROR(VLOOKUP(Teilnehmerliste!$B7,'Preis pro Kategorie'!$A$4:$M$27,H$5,FALSE),0)</calculatedColumnFormula>
    </tableColumn>
    <tableColumn id="18" name="Anzahl Halbtax" totalsRowFunction="sum" dataDxfId="21" totalsRowDxfId="22">
      <calculatedColumnFormula>IFERROR(VLOOKUP(Teilnehmerliste!$B7,'Preis pro Kategorie'!$A$4:$M$27,I$5,FALSE),0)</calculatedColumnFormula>
    </tableColumn>
    <tableColumn id="17" name="Anzahl ohne Abo" totalsRowFunction="sum" dataDxfId="19" totalsRowDxfId="20">
      <calculatedColumnFormula>IFERROR(VLOOKUP(Teilnehmerliste!$B7,'Preis pro Kategorie'!$A$4:$M$27,J$5,FALSE),0)</calculatedColumnFormula>
    </tableColumn>
    <tableColumn id="4" name="Anzahl ohne Fahrkarte" totalsRowFunction="custom" dataDxfId="17" totalsRowDxfId="18">
      <calculatedColumnFormula>IFERROR(VLOOKUP(Teilnehmerliste!$B7,'Preis pro Kategorie'!$A$4:$M$27,K$5,FALSE),0)</calculatedColumnFormula>
      <totalsRowFormula>SUBTOTAL(109,J7:J60)</totalsRowFormula>
    </tableColumn>
    <tableColumn id="12" name="Betrag bar" totalsRowFunction="sum" dataDxfId="15" totalsRowDxfId="16">
      <calculatedColumnFormula>IFERROR(VLOOKUP(Teilnehmerliste!$B7,'Preis pro Kategorie'!$A$4:$M$27,L$5,FALSE),0)</calculatedColumnFormula>
    </tableColumn>
    <tableColumn id="14" name="Betrag überwiesen" totalsRowFunction="sum" dataDxfId="13" totalsRowDxfId="14">
      <calculatedColumnFormula>IFERROR(VLOOKUP(Teilnehmerliste!$B7,'Preis pro Kategorie'!$A$4:$M$27,M$5,FALSE),0)</calculatedColumnFormula>
    </tableColumn>
    <tableColumn id="15" name="Betrag_x000a_gem. Kategorie" totalsRowFunction="sum" dataDxfId="11" totalsRowDxfId="12" dataCellStyle="Ergebnis">
      <calculatedColumnFormula>IFERROR(Teilnehmerliste!$L7+Teilnehmerliste!$M7,0)</calculatedColumnFormula>
    </tableColumn>
    <tableColumn id="11" name="überwiesen_x000a_am (Datum)" dataDxfId="9" totalsRowDxfId="10" dataCellStyle="Ergebni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Versionshistorie" displayName="Versionshistorie" ref="A1:D5" totalsRowShown="0" headerRowDxfId="1" dataDxfId="0">
  <autoFilter ref="A1:D5"/>
  <tableColumns count="4">
    <tableColumn id="1" name="Datum" dataDxfId="5"/>
    <tableColumn id="2" name="Erfasser" dataDxfId="4"/>
    <tableColumn id="3" name="Inhalt Änderung" dataDxfId="3"/>
    <tableColumn id="4" name="Verteiler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erd.li/Abrechnung_Basisdokument.xl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erd.li/Abrechnung_Basisdokument.xl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37"/>
  <sheetViews>
    <sheetView zoomScale="70" zoomScaleNormal="70" workbookViewId="0"/>
  </sheetViews>
  <sheetFormatPr baseColWidth="10" defaultColWidth="11" defaultRowHeight="17.5"/>
  <cols>
    <col min="1" max="1" width="3.58203125" style="153" customWidth="1"/>
    <col min="2" max="2" width="3.58203125" style="181" customWidth="1"/>
    <col min="3" max="3" width="23.58203125" style="154" bestFit="1" customWidth="1"/>
    <col min="4" max="4" width="48.58203125" style="154" bestFit="1" customWidth="1"/>
    <col min="5" max="16384" width="11" style="155"/>
  </cols>
  <sheetData>
    <row r="1" spans="1:4">
      <c r="A1" s="197" t="s">
        <v>172</v>
      </c>
    </row>
    <row r="2" spans="1:4">
      <c r="A2" s="155" t="s">
        <v>144</v>
      </c>
    </row>
    <row r="4" spans="1:4" ht="25" customHeight="1">
      <c r="A4" s="156">
        <v>1</v>
      </c>
      <c r="B4" s="198" t="s">
        <v>87</v>
      </c>
      <c r="C4" s="199"/>
      <c r="D4" s="200"/>
    </row>
    <row r="5" spans="1:4" ht="25" customHeight="1">
      <c r="A5" s="156"/>
      <c r="B5" s="193"/>
      <c r="C5" s="194"/>
      <c r="D5" s="195"/>
    </row>
    <row r="6" spans="1:4" ht="14">
      <c r="A6" s="158"/>
      <c r="B6" s="158"/>
      <c r="C6" s="158" t="s">
        <v>166</v>
      </c>
      <c r="D6" s="180" t="s">
        <v>167</v>
      </c>
    </row>
    <row r="7" spans="1:4" ht="14">
      <c r="A7" s="164"/>
      <c r="B7" s="164"/>
      <c r="C7" s="164" t="s">
        <v>164</v>
      </c>
      <c r="D7" s="154" t="s">
        <v>168</v>
      </c>
    </row>
    <row r="8" spans="1:4" ht="14">
      <c r="A8" s="158"/>
      <c r="B8" s="158"/>
      <c r="C8" s="158" t="s">
        <v>16</v>
      </c>
      <c r="D8" s="159" t="s">
        <v>103</v>
      </c>
    </row>
    <row r="9" spans="1:4" ht="14">
      <c r="A9" s="164"/>
      <c r="B9" s="164"/>
      <c r="C9" s="164" t="s">
        <v>17</v>
      </c>
      <c r="D9" s="154" t="s">
        <v>104</v>
      </c>
    </row>
    <row r="10" spans="1:4" ht="14">
      <c r="A10" s="158"/>
      <c r="B10" s="158"/>
      <c r="C10" s="158" t="s">
        <v>18</v>
      </c>
      <c r="D10" s="180" t="s">
        <v>117</v>
      </c>
    </row>
    <row r="11" spans="1:4" ht="28">
      <c r="A11" s="164"/>
      <c r="B11" s="164"/>
      <c r="C11" s="164" t="s">
        <v>148</v>
      </c>
      <c r="D11" s="154" t="s">
        <v>147</v>
      </c>
    </row>
    <row r="12" spans="1:4" ht="18">
      <c r="A12" s="163"/>
      <c r="B12" s="184"/>
      <c r="C12" s="164"/>
    </row>
    <row r="13" spans="1:4" ht="25" customHeight="1">
      <c r="A13" s="156">
        <v>2</v>
      </c>
      <c r="B13" s="198" t="s">
        <v>160</v>
      </c>
      <c r="C13" s="199"/>
      <c r="D13" s="200"/>
    </row>
    <row r="14" spans="1:4" ht="56">
      <c r="A14" s="157"/>
      <c r="B14" s="182"/>
      <c r="C14" s="158"/>
      <c r="D14" s="165" t="s">
        <v>158</v>
      </c>
    </row>
    <row r="15" spans="1:4" ht="18">
      <c r="A15" s="160"/>
      <c r="B15" s="183"/>
      <c r="C15" s="161"/>
      <c r="D15" s="162"/>
    </row>
    <row r="16" spans="1:4" ht="25" customHeight="1">
      <c r="A16" s="156">
        <v>3</v>
      </c>
      <c r="B16" s="198" t="s">
        <v>143</v>
      </c>
      <c r="C16" s="199"/>
      <c r="D16" s="200"/>
    </row>
    <row r="17" spans="1:4" ht="28">
      <c r="A17" s="157" t="s">
        <v>22</v>
      </c>
      <c r="B17" s="182"/>
      <c r="C17" s="158" t="s">
        <v>110</v>
      </c>
      <c r="D17" s="159" t="s">
        <v>169</v>
      </c>
    </row>
    <row r="18" spans="1:4" ht="18">
      <c r="A18" s="160"/>
      <c r="B18" s="183"/>
      <c r="C18" s="161"/>
      <c r="D18" s="162"/>
    </row>
    <row r="19" spans="1:4" ht="25" customHeight="1">
      <c r="A19" s="156">
        <v>4</v>
      </c>
      <c r="B19" s="198" t="s">
        <v>86</v>
      </c>
      <c r="C19" s="199"/>
      <c r="D19" s="200"/>
    </row>
    <row r="20" spans="1:4" ht="36" customHeight="1">
      <c r="A20" s="157"/>
      <c r="B20" s="182"/>
      <c r="C20" s="158" t="s">
        <v>100</v>
      </c>
      <c r="D20" s="180" t="s">
        <v>159</v>
      </c>
    </row>
    <row r="21" spans="1:4">
      <c r="C21" s="164" t="s">
        <v>101</v>
      </c>
      <c r="D21" s="154" t="s">
        <v>99</v>
      </c>
    </row>
    <row r="22" spans="1:4">
      <c r="A22" s="157"/>
      <c r="B22" s="182"/>
      <c r="C22" s="158" t="s">
        <v>102</v>
      </c>
      <c r="D22" s="159" t="s">
        <v>145</v>
      </c>
    </row>
    <row r="23" spans="1:4">
      <c r="C23" s="164" t="s">
        <v>0</v>
      </c>
      <c r="D23" s="154" t="s">
        <v>163</v>
      </c>
    </row>
    <row r="25" spans="1:4" ht="25" customHeight="1">
      <c r="A25" s="156">
        <v>5</v>
      </c>
      <c r="B25" s="198" t="s">
        <v>89</v>
      </c>
      <c r="C25" s="199"/>
      <c r="D25" s="200"/>
    </row>
    <row r="26" spans="1:4" ht="28">
      <c r="A26" s="157"/>
      <c r="B26" s="182"/>
      <c r="C26" s="158" t="s">
        <v>97</v>
      </c>
      <c r="D26" s="165" t="s">
        <v>146</v>
      </c>
    </row>
    <row r="27" spans="1:4" ht="28">
      <c r="A27" s="160"/>
      <c r="B27" s="183"/>
      <c r="C27" s="161" t="s">
        <v>90</v>
      </c>
      <c r="D27" s="162" t="s">
        <v>130</v>
      </c>
    </row>
    <row r="28" spans="1:4">
      <c r="A28" s="157"/>
      <c r="B28" s="182"/>
      <c r="C28" s="158" t="s">
        <v>118</v>
      </c>
      <c r="D28" s="159" t="s">
        <v>98</v>
      </c>
    </row>
    <row r="29" spans="1:4">
      <c r="C29" s="164"/>
    </row>
    <row r="30" spans="1:4" ht="25" customHeight="1">
      <c r="A30" s="156">
        <v>6</v>
      </c>
      <c r="B30" s="198" t="s">
        <v>88</v>
      </c>
      <c r="C30" s="199"/>
      <c r="D30" s="200"/>
    </row>
    <row r="31" spans="1:4">
      <c r="A31" s="157"/>
      <c r="B31" s="182"/>
      <c r="C31" s="158" t="s">
        <v>105</v>
      </c>
      <c r="D31" s="159" t="s">
        <v>106</v>
      </c>
    </row>
    <row r="32" spans="1:4" ht="18">
      <c r="A32" s="160"/>
      <c r="B32" s="183"/>
      <c r="C32" s="161" t="s">
        <v>108</v>
      </c>
      <c r="D32" s="162" t="s">
        <v>107</v>
      </c>
    </row>
    <row r="33" spans="1:4">
      <c r="A33" s="157"/>
      <c r="B33" s="182"/>
      <c r="C33" s="158" t="s">
        <v>109</v>
      </c>
      <c r="D33" s="159" t="s">
        <v>119</v>
      </c>
    </row>
    <row r="34" spans="1:4" ht="18">
      <c r="A34" s="163"/>
      <c r="B34" s="184"/>
    </row>
    <row r="35" spans="1:4" ht="25" customHeight="1">
      <c r="A35" s="156">
        <v>7</v>
      </c>
      <c r="B35" s="198" t="s">
        <v>161</v>
      </c>
      <c r="C35" s="199"/>
      <c r="D35" s="200"/>
    </row>
    <row r="36" spans="1:4" ht="84">
      <c r="A36" s="157"/>
      <c r="B36" s="182"/>
      <c r="C36" s="158"/>
      <c r="D36" s="165" t="s">
        <v>162</v>
      </c>
    </row>
    <row r="37" spans="1:4" ht="18">
      <c r="A37" s="160"/>
      <c r="B37" s="183"/>
      <c r="C37" s="161"/>
      <c r="D37" s="162"/>
    </row>
  </sheetData>
  <mergeCells count="7">
    <mergeCell ref="B30:D30"/>
    <mergeCell ref="B35:D35"/>
    <mergeCell ref="B4:D4"/>
    <mergeCell ref="B13:D13"/>
    <mergeCell ref="B16:D16"/>
    <mergeCell ref="B19:D19"/>
    <mergeCell ref="B25:D25"/>
  </mergeCells>
  <hyperlinks>
    <hyperlink ref="B4:D4" location="Deckblatt!A1" display="Deckblatt"/>
    <hyperlink ref="B13:D13" location="Ausschreibungskopie!A1" display="Ausschreibung"/>
    <hyperlink ref="B16:D16" location="'Preis pro Kategorie'!A1" display="Preis pro (Teillenehmer-)kategorie"/>
    <hyperlink ref="B19:D19" location="Teilnehmerliste!A1" display="Teilnehmerliste"/>
    <hyperlink ref="B25:D25" location="Abrechnung!A1" display="Abrechnung"/>
    <hyperlink ref="B30:D30" location="Zahlungsauftrag!A1" display="Zahlungsauftrag "/>
    <hyperlink ref="B35:D35" location="'gescannte Belege'!A1" display="gescannte Belege"/>
    <hyperlink ref="A1" r:id="rId1" display="Bitte hier klicken und die Formular Version auf dem Net mit der Version dieses File (Seite Abrechnung) vergleichen"/>
  </hyperlinks>
  <pageMargins left="0.7" right="0.7" top="0.75" bottom="0.75" header="0.3" footer="0.3"/>
  <pageSetup paperSize="9" scale="7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24"/>
  <sheetViews>
    <sheetView showZeros="0" tabSelected="1" zoomScale="55" zoomScaleNormal="55" workbookViewId="0">
      <selection activeCell="A4" sqref="A4:B4"/>
    </sheetView>
  </sheetViews>
  <sheetFormatPr baseColWidth="10" defaultColWidth="11.33203125" defaultRowHeight="14.5"/>
  <cols>
    <col min="1" max="1" width="35.25" style="1" customWidth="1"/>
    <col min="2" max="2" width="44.25" style="1" customWidth="1"/>
    <col min="3" max="16384" width="11.33203125" style="1"/>
  </cols>
  <sheetData>
    <row r="1" spans="1:4" ht="74.25" customHeight="1">
      <c r="A1" s="192"/>
      <c r="B1" s="196" t="s">
        <v>173</v>
      </c>
      <c r="D1" s="2"/>
    </row>
    <row r="2" spans="1:4" ht="140.25" customHeight="1">
      <c r="A2" s="202" t="s">
        <v>15</v>
      </c>
      <c r="B2" s="202"/>
    </row>
    <row r="3" spans="1:4" ht="48" customHeight="1"/>
    <row r="4" spans="1:4" s="3" customFormat="1" ht="72" customHeight="1">
      <c r="A4" s="201" t="s">
        <v>165</v>
      </c>
      <c r="B4" s="201"/>
    </row>
    <row r="5" spans="1:4" s="3" customFormat="1" ht="15" customHeight="1">
      <c r="A5" s="4"/>
      <c r="B5" s="4"/>
    </row>
    <row r="6" spans="1:4" ht="28.5" customHeight="1">
      <c r="A6" s="1" t="s">
        <v>164</v>
      </c>
      <c r="B6" s="82" t="s">
        <v>79</v>
      </c>
    </row>
    <row r="7" spans="1:4" s="3" customFormat="1" ht="15" customHeight="1">
      <c r="A7" s="4"/>
      <c r="B7" s="4"/>
    </row>
    <row r="8" spans="1:4" ht="28.5" customHeight="1">
      <c r="A8" s="1" t="s">
        <v>16</v>
      </c>
      <c r="B8" s="82" t="s">
        <v>79</v>
      </c>
    </row>
    <row r="9" spans="1:4" ht="15" customHeight="1"/>
    <row r="10" spans="1:4" ht="28.5" customHeight="1">
      <c r="A10" s="1" t="s">
        <v>17</v>
      </c>
      <c r="B10" s="83" t="s">
        <v>85</v>
      </c>
    </row>
    <row r="15" spans="1:4" ht="28.5" customHeight="1">
      <c r="A15" s="1" t="s">
        <v>18</v>
      </c>
      <c r="B15" s="83" t="s">
        <v>85</v>
      </c>
    </row>
    <row r="17" spans="1:2">
      <c r="A17" s="1" t="s">
        <v>148</v>
      </c>
    </row>
    <row r="18" spans="1:2" ht="128.25" customHeight="1">
      <c r="A18" s="203"/>
      <c r="B18" s="203"/>
    </row>
    <row r="24" spans="1:2">
      <c r="B24" s="5"/>
    </row>
  </sheetData>
  <mergeCells count="3">
    <mergeCell ref="A4:B4"/>
    <mergeCell ref="A2:B2"/>
    <mergeCell ref="A18:B18"/>
  </mergeCells>
  <phoneticPr fontId="0" type="noConversion"/>
  <hyperlinks>
    <hyperlink ref="B1" r:id="rId1" display="Formular- Version 0.10 vom 23.04.2018"/>
  </hyperlinks>
  <pageMargins left="0.7" right="0.7" top="0.75" bottom="0.75" header="0.3" footer="0.3"/>
  <pageSetup paperSize="9" scale="75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1"/>
  <sheetViews>
    <sheetView showZeros="0" zoomScaleNormal="100" zoomScaleSheetLayoutView="70" workbookViewId="0">
      <selection activeCell="B25" sqref="B25:C25"/>
    </sheetView>
  </sheetViews>
  <sheetFormatPr baseColWidth="10" defaultColWidth="11.33203125" defaultRowHeight="14.5" outlineLevelCol="1"/>
  <cols>
    <col min="1" max="1" width="37.33203125" style="7" bestFit="1" customWidth="1"/>
    <col min="2" max="2" width="9.75" style="7" bestFit="1" customWidth="1"/>
    <col min="3" max="4" width="9.58203125" style="7" customWidth="1"/>
    <col min="5" max="5" width="4.25" style="142" customWidth="1" outlineLevel="1"/>
    <col min="6" max="6" width="2.33203125" style="7" customWidth="1"/>
    <col min="7" max="7" width="13.25" style="7" bestFit="1" customWidth="1"/>
    <col min="8" max="8" width="13.5" style="7" bestFit="1" customWidth="1"/>
    <col min="9" max="9" width="10.33203125" style="7" customWidth="1" outlineLevel="1"/>
    <col min="10" max="10" width="9.33203125" style="7" customWidth="1" outlineLevel="1"/>
    <col min="11" max="16384" width="11.33203125" style="7"/>
  </cols>
  <sheetData>
    <row r="1" spans="1:11" ht="74.25" customHeight="1">
      <c r="A1" s="13"/>
      <c r="B1" s="18" t="s">
        <v>26</v>
      </c>
      <c r="C1" s="18"/>
      <c r="D1" s="18"/>
      <c r="E1" s="135"/>
      <c r="F1" s="18"/>
      <c r="G1" s="18"/>
      <c r="H1" s="18"/>
      <c r="I1" s="18"/>
      <c r="J1" s="18"/>
    </row>
    <row r="2" spans="1:11" ht="15" customHeight="1">
      <c r="A2" s="13"/>
      <c r="B2" s="14"/>
      <c r="C2" s="14"/>
      <c r="D2" s="14"/>
      <c r="E2" s="136"/>
      <c r="F2" s="19"/>
      <c r="G2" s="19"/>
      <c r="H2" s="19"/>
      <c r="I2" s="19"/>
      <c r="J2" s="19"/>
    </row>
    <row r="3" spans="1:11" ht="15" customHeight="1">
      <c r="A3" s="15" t="s">
        <v>15</v>
      </c>
      <c r="B3" s="14"/>
      <c r="C3" s="14"/>
      <c r="D3" s="14"/>
      <c r="E3" s="136"/>
      <c r="F3" s="16"/>
      <c r="G3" s="87" t="s">
        <v>16</v>
      </c>
      <c r="H3" s="152" t="str">
        <f>Deckblatt!$B$8</f>
        <v>[TT.MM.JJJJ]</v>
      </c>
      <c r="J3" s="17"/>
    </row>
    <row r="4" spans="1:11" ht="18.5">
      <c r="A4" s="88" t="str">
        <f>Deckblatt!A4</f>
        <v>[Anlass- Name]</v>
      </c>
      <c r="B4" s="60"/>
      <c r="C4" s="60"/>
      <c r="D4" s="60"/>
      <c r="E4" s="137"/>
      <c r="F4" s="20"/>
      <c r="G4" s="20"/>
      <c r="H4" s="20"/>
      <c r="I4" s="20"/>
      <c r="J4" s="20"/>
    </row>
    <row r="5" spans="1:11" s="6" customFormat="1" ht="21" customHeight="1">
      <c r="A5" s="63" t="s">
        <v>3</v>
      </c>
      <c r="B5" s="207" t="s">
        <v>48</v>
      </c>
      <c r="C5" s="207"/>
      <c r="D5" s="64" t="s">
        <v>1</v>
      </c>
      <c r="E5" s="138"/>
      <c r="F5" s="7"/>
      <c r="G5" s="204" t="s">
        <v>70</v>
      </c>
      <c r="H5" s="7"/>
      <c r="I5" s="204" t="s">
        <v>138</v>
      </c>
      <c r="J5" s="204" t="s">
        <v>10</v>
      </c>
      <c r="K5" s="7"/>
    </row>
    <row r="6" spans="1:11" s="28" customFormat="1" ht="29">
      <c r="A6" s="38" t="s">
        <v>24</v>
      </c>
      <c r="B6" s="38" t="s">
        <v>44</v>
      </c>
      <c r="C6" s="38" t="s">
        <v>40</v>
      </c>
      <c r="D6" s="38" t="s">
        <v>140</v>
      </c>
      <c r="E6" s="149" t="s">
        <v>139</v>
      </c>
      <c r="F6" s="7"/>
      <c r="G6" s="205"/>
      <c r="H6" s="7"/>
      <c r="I6" s="205"/>
      <c r="J6" s="205"/>
      <c r="K6" s="7"/>
    </row>
    <row r="7" spans="1:11">
      <c r="A7" s="61" t="str">
        <f>+'Preis pro Kategorie'!A4</f>
        <v>Mitglied ohne Abo bar</v>
      </c>
      <c r="B7" s="52">
        <f>SUMIF(Teilnehmerliste!$B$7:$B$60,$A7,Teilnehmerliste!$F$7:$F$60)</f>
        <v>3</v>
      </c>
      <c r="C7" s="52">
        <f>SUMIF(Teilnehmerliste!$B$7:$B$60,$A7,Teilnehmerliste!$G$7:$G$60)</f>
        <v>0</v>
      </c>
      <c r="D7" s="62">
        <f>VLOOKUP(A7,'Preis pro Kategorie'!$A$4:$M$27,5,FALSE)</f>
        <v>0</v>
      </c>
      <c r="E7" s="140" t="str">
        <f>VLOOKUP(A7,'Preis pro Kategorie'!$A$4:$M$27,4,FALSE)</f>
        <v>bar</v>
      </c>
      <c r="G7" s="43">
        <f t="shared" ref="G7:G19" si="0">IF($E7 ="bar",($B7+$C7)*$D7,0)</f>
        <v>0</v>
      </c>
      <c r="I7" s="56">
        <f t="shared" ref="I7:I19" si="1">IF($E7 &lt;&gt;"bar",($B7+$C7)*$D7,0)</f>
        <v>0</v>
      </c>
      <c r="J7" s="66"/>
    </row>
    <row r="8" spans="1:11">
      <c r="A8" s="51" t="str">
        <f>+'Preis pro Kategorie'!A5</f>
        <v>Mitglied mit Halbtax bar</v>
      </c>
      <c r="B8" s="52">
        <f>SUMIF(Teilnehmerliste!$B$7:$B$60,$A8,Teilnehmerliste!$F$7:$F$60)</f>
        <v>1</v>
      </c>
      <c r="C8" s="52">
        <f>SUMIF(Teilnehmerliste!$B$7:$B$60,$A8,Teilnehmerliste!$G$7:$G$60)</f>
        <v>0</v>
      </c>
      <c r="D8" s="53">
        <f>VLOOKUP(A8,'Preis pro Kategorie'!$A$4:$M$27,5,FALSE)</f>
        <v>15</v>
      </c>
      <c r="E8" s="140" t="str">
        <f>VLOOKUP(A8,'Preis pro Kategorie'!$A$4:$M$27,4,FALSE)</f>
        <v>bar</v>
      </c>
      <c r="F8" s="40"/>
      <c r="G8" s="43">
        <f t="shared" si="0"/>
        <v>15</v>
      </c>
      <c r="I8" s="56">
        <f t="shared" si="1"/>
        <v>0</v>
      </c>
      <c r="J8" s="66"/>
    </row>
    <row r="9" spans="1:11">
      <c r="A9" s="51" t="str">
        <f>+'Preis pro Kategorie'!A6</f>
        <v>Mitglied mit GA bar</v>
      </c>
      <c r="B9" s="52">
        <f>SUMIF(Teilnehmerliste!$B$7:$B$60,$A9,Teilnehmerliste!$F$7:$F$60)</f>
        <v>1</v>
      </c>
      <c r="C9" s="52">
        <f>SUMIF(Teilnehmerliste!$B$7:$B$60,$A9,Teilnehmerliste!$G$7:$G$60)</f>
        <v>0</v>
      </c>
      <c r="D9" s="53">
        <f>VLOOKUP(A9,'Preis pro Kategorie'!$A$4:$M$27,5,FALSE)</f>
        <v>0</v>
      </c>
      <c r="E9" s="140" t="str">
        <f>VLOOKUP(A9,'Preis pro Kategorie'!$A$4:$M$27,4,FALSE)</f>
        <v>bar</v>
      </c>
      <c r="F9" s="40"/>
      <c r="G9" s="43">
        <f t="shared" si="0"/>
        <v>0</v>
      </c>
      <c r="I9" s="56">
        <f t="shared" si="1"/>
        <v>0</v>
      </c>
      <c r="J9" s="66"/>
    </row>
    <row r="10" spans="1:11">
      <c r="A10" s="51" t="str">
        <f>+'Preis pro Kategorie'!A8</f>
        <v>Gast ohne Abo bar</v>
      </c>
      <c r="B10" s="52">
        <f>SUMIF(Teilnehmerliste!$B$7:$B$60,$A10,Teilnehmerliste!$F$7:$F$60)</f>
        <v>0</v>
      </c>
      <c r="C10" s="52">
        <f>SUMIF(Teilnehmerliste!$B$7:$B$60,$A10,Teilnehmerliste!$G$7:$G$60)</f>
        <v>1</v>
      </c>
      <c r="D10" s="53">
        <f>VLOOKUP(A10,'Preis pro Kategorie'!$A$4:$M$27,5,FALSE)</f>
        <v>0</v>
      </c>
      <c r="E10" s="140" t="str">
        <f>VLOOKUP(A10,'Preis pro Kategorie'!$A$4:$M$27,4,FALSE)</f>
        <v>bar</v>
      </c>
      <c r="F10" s="40"/>
      <c r="G10" s="43">
        <f t="shared" si="0"/>
        <v>0</v>
      </c>
      <c r="I10" s="56">
        <f t="shared" si="1"/>
        <v>0</v>
      </c>
      <c r="J10" s="66"/>
    </row>
    <row r="11" spans="1:11">
      <c r="A11" s="51" t="str">
        <f>+'Preis pro Kategorie'!A9</f>
        <v>Gast mit Halbtax bar</v>
      </c>
      <c r="B11" s="52">
        <f>SUMIF(Teilnehmerliste!$B$7:$B$60,$A11,Teilnehmerliste!$F$7:$F$60)</f>
        <v>0</v>
      </c>
      <c r="C11" s="52">
        <f>SUMIF(Teilnehmerliste!$B$7:$B$60,$A11,Teilnehmerliste!$G$7:$G$60)</f>
        <v>1</v>
      </c>
      <c r="D11" s="53">
        <f>VLOOKUP(A11,'Preis pro Kategorie'!$A$4:$M$27,5,FALSE)</f>
        <v>25</v>
      </c>
      <c r="E11" s="140" t="str">
        <f>VLOOKUP(A11,'Preis pro Kategorie'!$A$4:$M$27,4,FALSE)</f>
        <v>bar</v>
      </c>
      <c r="F11" s="40"/>
      <c r="G11" s="43">
        <f t="shared" si="0"/>
        <v>25</v>
      </c>
      <c r="I11" s="56">
        <f t="shared" si="1"/>
        <v>0</v>
      </c>
      <c r="J11" s="66"/>
    </row>
    <row r="12" spans="1:11">
      <c r="A12" s="51" t="str">
        <f>+'Preis pro Kategorie'!A10</f>
        <v>Gast mit GA bar</v>
      </c>
      <c r="B12" s="52">
        <f>SUMIF(Teilnehmerliste!$B$7:$B$60,$A12,Teilnehmerliste!$F$7:$F$60)</f>
        <v>0</v>
      </c>
      <c r="C12" s="52">
        <f>SUMIF(Teilnehmerliste!$B$7:$B$60,$A12,Teilnehmerliste!$G$7:$G$60)</f>
        <v>1</v>
      </c>
      <c r="D12" s="53">
        <f>VLOOKUP(A12,'Preis pro Kategorie'!$A$4:$M$27,5,FALSE)</f>
        <v>10</v>
      </c>
      <c r="E12" s="140" t="str">
        <f>VLOOKUP(A12,'Preis pro Kategorie'!$A$4:$M$27,4,FALSE)</f>
        <v>bar</v>
      </c>
      <c r="F12" s="40"/>
      <c r="G12" s="43">
        <f t="shared" si="0"/>
        <v>10</v>
      </c>
      <c r="I12" s="56">
        <f t="shared" si="1"/>
        <v>0</v>
      </c>
      <c r="J12" s="66"/>
    </row>
    <row r="13" spans="1:11">
      <c r="A13" s="51" t="str">
        <f>+'Preis pro Kategorie'!A12</f>
        <v>Leiter ohne Abo bar</v>
      </c>
      <c r="B13" s="52">
        <f>SUMIF(Teilnehmerliste!$B$7:$B$60,$A13,Teilnehmerliste!$F$7:$F$60)</f>
        <v>1</v>
      </c>
      <c r="C13" s="52">
        <f>SUMIF(Teilnehmerliste!$B$7:$B$60,$A13,Teilnehmerliste!$G$7:$G$60)</f>
        <v>0</v>
      </c>
      <c r="D13" s="53">
        <f>VLOOKUP(A13,'Preis pro Kategorie'!$A$4:$M$27,5,FALSE)</f>
        <v>0</v>
      </c>
      <c r="E13" s="140" t="str">
        <f>VLOOKUP(A13,'Preis pro Kategorie'!$A$4:$M$27,4,FALSE)</f>
        <v>bar</v>
      </c>
      <c r="F13" s="40"/>
      <c r="G13" s="43">
        <f t="shared" si="0"/>
        <v>0</v>
      </c>
      <c r="I13" s="56">
        <f t="shared" si="1"/>
        <v>0</v>
      </c>
      <c r="J13" s="66"/>
    </row>
    <row r="14" spans="1:11">
      <c r="A14" s="51" t="str">
        <f>+'Preis pro Kategorie'!A13</f>
        <v>Leiter mit Halbtax bar</v>
      </c>
      <c r="B14" s="52">
        <f>SUMIF(Teilnehmerliste!$B$7:$B$60,$A14,Teilnehmerliste!$F$7:$F$60)</f>
        <v>0</v>
      </c>
      <c r="C14" s="52">
        <f>SUMIF(Teilnehmerliste!$B$7:$B$60,$A14,Teilnehmerliste!$G$7:$G$60)</f>
        <v>0</v>
      </c>
      <c r="D14" s="53">
        <f>VLOOKUP(A14,'Preis pro Kategorie'!$A$4:$M$27,5,FALSE)</f>
        <v>0</v>
      </c>
      <c r="E14" s="140" t="str">
        <f>VLOOKUP(A14,'Preis pro Kategorie'!$A$4:$M$27,4,FALSE)</f>
        <v>bar</v>
      </c>
      <c r="F14" s="40"/>
      <c r="G14" s="43">
        <f t="shared" si="0"/>
        <v>0</v>
      </c>
      <c r="I14" s="56">
        <f t="shared" si="1"/>
        <v>0</v>
      </c>
      <c r="J14" s="66"/>
    </row>
    <row r="15" spans="1:11">
      <c r="A15" s="61" t="str">
        <f>+'Preis pro Kategorie'!A12</f>
        <v>Leiter ohne Abo bar</v>
      </c>
      <c r="B15" s="52">
        <f>SUMIF(Teilnehmerliste!$B$7:$B$60,$A15,Teilnehmerliste!$F$7:$F$60)</f>
        <v>1</v>
      </c>
      <c r="C15" s="52">
        <f>SUMIF(Teilnehmerliste!$B$7:$B$60,$A15,Teilnehmerliste!$G$7:$G$60)</f>
        <v>0</v>
      </c>
      <c r="D15" s="62">
        <f>VLOOKUP(A15,'Preis pro Kategorie'!$A$4:$M$27,5,FALSE)</f>
        <v>0</v>
      </c>
      <c r="E15" s="140" t="str">
        <f>VLOOKUP(A15,'Preis pro Kategorie'!$A$4:$M$27,4,FALSE)</f>
        <v>bar</v>
      </c>
      <c r="G15" s="43">
        <f t="shared" si="0"/>
        <v>0</v>
      </c>
      <c r="I15" s="56">
        <f t="shared" si="1"/>
        <v>0</v>
      </c>
      <c r="J15" s="66"/>
    </row>
    <row r="16" spans="1:11">
      <c r="A16" s="51" t="str">
        <f>+'Preis pro Kategorie'!A13</f>
        <v>Leiter mit Halbtax bar</v>
      </c>
      <c r="B16" s="52">
        <f>SUMIF(Teilnehmerliste!$B$7:$B$60,$A16,Teilnehmerliste!$F$7:$F$60)</f>
        <v>0</v>
      </c>
      <c r="C16" s="52">
        <f>SUMIF(Teilnehmerliste!$B$7:$B$60,$A16,Teilnehmerliste!$G$7:$G$60)</f>
        <v>0</v>
      </c>
      <c r="D16" s="53">
        <f>VLOOKUP(A16,'Preis pro Kategorie'!$A$4:$M$27,5,FALSE)</f>
        <v>0</v>
      </c>
      <c r="E16" s="140" t="str">
        <f>VLOOKUP(A16,'Preis pro Kategorie'!$A$4:$M$27,4,FALSE)</f>
        <v>bar</v>
      </c>
      <c r="F16" s="40"/>
      <c r="G16" s="43">
        <f t="shared" si="0"/>
        <v>0</v>
      </c>
      <c r="I16" s="56">
        <f t="shared" si="1"/>
        <v>0</v>
      </c>
      <c r="J16" s="66"/>
    </row>
    <row r="17" spans="1:11">
      <c r="A17" s="51" t="str">
        <f>+'Preis pro Kategorie'!A14</f>
        <v>Leiter mit GA bar</v>
      </c>
      <c r="B17" s="52">
        <f>SUMIF(Teilnehmerliste!$B$7:$B$60,$A17,Teilnehmerliste!$F$7:$F$60)</f>
        <v>0</v>
      </c>
      <c r="C17" s="52">
        <f>SUMIF(Teilnehmerliste!$B$7:$B$60,$A17,Teilnehmerliste!$G$7:$G$60)</f>
        <v>0</v>
      </c>
      <c r="D17" s="53">
        <f>VLOOKUP(A17,'Preis pro Kategorie'!$A$4:$M$27,5,FALSE)</f>
        <v>0</v>
      </c>
      <c r="E17" s="140" t="str">
        <f>VLOOKUP(A17,'Preis pro Kategorie'!$A$4:$M$27,4,FALSE)</f>
        <v>bar</v>
      </c>
      <c r="F17" s="40"/>
      <c r="G17" s="43">
        <f t="shared" si="0"/>
        <v>0</v>
      </c>
      <c r="I17" s="56">
        <f t="shared" si="1"/>
        <v>0</v>
      </c>
      <c r="J17" s="66"/>
    </row>
    <row r="18" spans="1:11">
      <c r="A18" s="51" t="str">
        <f>+'Preis pro Kategorie'!A15</f>
        <v>Leiter ohne Fahrkarte bar</v>
      </c>
      <c r="B18" s="52">
        <f>SUMIF(Teilnehmerliste!$B$7:$B$60,$A18,Teilnehmerliste!$F$7:$F$60)</f>
        <v>0</v>
      </c>
      <c r="C18" s="52">
        <f>SUMIF(Teilnehmerliste!$B$7:$B$60,$A18,Teilnehmerliste!$G$7:$G$60)</f>
        <v>0</v>
      </c>
      <c r="D18" s="53">
        <f>VLOOKUP(A18,'Preis pro Kategorie'!$A$4:$M$27,5,FALSE)</f>
        <v>0</v>
      </c>
      <c r="E18" s="140" t="str">
        <f>VLOOKUP(A18,'Preis pro Kategorie'!$A$4:$M$27,4,FALSE)</f>
        <v>bar</v>
      </c>
      <c r="F18" s="40"/>
      <c r="G18" s="43">
        <f t="shared" si="0"/>
        <v>0</v>
      </c>
      <c r="I18" s="56">
        <f t="shared" si="1"/>
        <v>0</v>
      </c>
      <c r="J18" s="66"/>
    </row>
    <row r="19" spans="1:11">
      <c r="A19" s="51" t="str">
        <f>+'Preis pro Kategorie'!A16</f>
        <v xml:space="preserve">abgemeldet  </v>
      </c>
      <c r="B19" s="52">
        <f>SUMIF(Teilnehmerliste!$B$7:$B$60,$A19,Teilnehmerliste!$F$7:$F$60)</f>
        <v>0</v>
      </c>
      <c r="C19" s="52">
        <f>SUMIF(Teilnehmerliste!$B$7:$B$60,$A19,Teilnehmerliste!$G$7:$G$60)</f>
        <v>0</v>
      </c>
      <c r="D19" s="53">
        <f>VLOOKUP(A19,'Preis pro Kategorie'!$A$4:$M$27,5,FALSE)</f>
        <v>0</v>
      </c>
      <c r="E19" s="140">
        <f>VLOOKUP(A19,'Preis pro Kategorie'!$A$4:$M$27,4,FALSE)</f>
        <v>0</v>
      </c>
      <c r="F19" s="40"/>
      <c r="G19" s="43">
        <f t="shared" si="0"/>
        <v>0</v>
      </c>
      <c r="I19" s="56">
        <f t="shared" si="1"/>
        <v>0</v>
      </c>
      <c r="J19" s="66"/>
    </row>
    <row r="20" spans="1:11">
      <c r="A20" s="51"/>
      <c r="B20" s="52"/>
      <c r="C20" s="51"/>
      <c r="D20" s="53"/>
      <c r="E20" s="140"/>
      <c r="F20" s="40"/>
      <c r="G20" s="43"/>
      <c r="I20" s="56"/>
      <c r="J20" s="66"/>
    </row>
    <row r="21" spans="1:11">
      <c r="A21" s="69" t="s">
        <v>56</v>
      </c>
      <c r="B21" s="70"/>
      <c r="C21" s="69"/>
      <c r="D21" s="71"/>
      <c r="E21" s="140"/>
      <c r="F21" s="40"/>
      <c r="G21" s="43" t="s">
        <v>78</v>
      </c>
      <c r="I21" s="56" t="s">
        <v>78</v>
      </c>
      <c r="J21" s="66"/>
    </row>
    <row r="22" spans="1:11" ht="15" thickBot="1">
      <c r="A22" s="69" t="s">
        <v>56</v>
      </c>
      <c r="B22" s="70"/>
      <c r="C22" s="69"/>
      <c r="D22" s="71"/>
      <c r="E22" s="140"/>
      <c r="F22" s="40"/>
      <c r="G22" s="57" t="s">
        <v>78</v>
      </c>
      <c r="I22" s="56" t="s">
        <v>78</v>
      </c>
      <c r="J22" s="66"/>
    </row>
    <row r="23" spans="1:11" ht="15" thickBot="1">
      <c r="A23" s="9" t="s">
        <v>5</v>
      </c>
      <c r="B23" s="33">
        <f>SUM(B7:B22)</f>
        <v>7</v>
      </c>
      <c r="C23" s="33">
        <f>SUM(C7:C22)</f>
        <v>3</v>
      </c>
      <c r="D23" s="37"/>
      <c r="E23" s="141"/>
      <c r="F23" s="8"/>
      <c r="G23" s="44">
        <f>SUM(G7:G22)</f>
        <v>50</v>
      </c>
      <c r="I23" s="45">
        <f>SUM(I7:I22)</f>
        <v>0</v>
      </c>
    </row>
    <row r="24" spans="1:11">
      <c r="F24" s="8"/>
      <c r="G24" s="8"/>
    </row>
    <row r="25" spans="1:11" s="6" customFormat="1" ht="21" customHeight="1">
      <c r="A25" s="48" t="s">
        <v>2</v>
      </c>
      <c r="B25" s="208"/>
      <c r="C25" s="208"/>
      <c r="D25" s="49"/>
      <c r="E25" s="138"/>
      <c r="F25" s="7"/>
      <c r="G25" s="204" t="s">
        <v>71</v>
      </c>
      <c r="H25" s="204" t="s">
        <v>46</v>
      </c>
      <c r="I25" s="204" t="s">
        <v>67</v>
      </c>
      <c r="J25" s="204" t="s">
        <v>10</v>
      </c>
    </row>
    <row r="26" spans="1:11" s="28" customFormat="1" ht="29">
      <c r="A26" s="47"/>
      <c r="B26" s="46" t="s">
        <v>61</v>
      </c>
      <c r="C26" s="46" t="s">
        <v>62</v>
      </c>
      <c r="D26" s="46" t="s">
        <v>63</v>
      </c>
      <c r="E26" s="139"/>
      <c r="F26" s="7"/>
      <c r="G26" s="205"/>
      <c r="H26" s="205"/>
      <c r="I26" s="205"/>
      <c r="J26" s="205"/>
    </row>
    <row r="27" spans="1:11">
      <c r="A27" s="69" t="s">
        <v>91</v>
      </c>
      <c r="B27" s="114"/>
      <c r="C27" s="114"/>
      <c r="D27" s="114"/>
      <c r="E27" s="140"/>
      <c r="F27" s="8"/>
      <c r="G27" s="43"/>
      <c r="H27" s="84" t="s">
        <v>78</v>
      </c>
      <c r="I27" s="56"/>
      <c r="J27" s="66"/>
    </row>
    <row r="28" spans="1:11">
      <c r="A28" s="69" t="s">
        <v>92</v>
      </c>
      <c r="B28" s="114"/>
      <c r="C28" s="70"/>
      <c r="D28" s="70"/>
      <c r="E28" s="140"/>
      <c r="F28" s="8"/>
      <c r="G28" s="43"/>
      <c r="H28" s="84" t="s">
        <v>78</v>
      </c>
      <c r="I28" s="56"/>
      <c r="J28" s="66"/>
    </row>
    <row r="29" spans="1:11">
      <c r="A29" s="69" t="s">
        <v>93</v>
      </c>
      <c r="B29" s="114"/>
      <c r="C29" s="70"/>
      <c r="D29" s="70"/>
      <c r="E29" s="140"/>
      <c r="F29" s="8"/>
      <c r="G29" s="43"/>
      <c r="H29" s="84" t="s">
        <v>78</v>
      </c>
      <c r="I29" s="56"/>
      <c r="J29" s="66"/>
    </row>
    <row r="30" spans="1:11">
      <c r="A30" s="69" t="s">
        <v>94</v>
      </c>
      <c r="B30" s="114"/>
      <c r="C30" s="70"/>
      <c r="D30" s="70"/>
      <c r="E30" s="140"/>
      <c r="F30" s="8"/>
      <c r="G30" s="43"/>
      <c r="H30" s="84" t="s">
        <v>78</v>
      </c>
      <c r="I30" s="56"/>
      <c r="J30" s="66"/>
      <c r="K30" s="8"/>
    </row>
    <row r="31" spans="1:11">
      <c r="A31" s="69" t="s">
        <v>95</v>
      </c>
      <c r="B31" s="114"/>
      <c r="C31" s="70"/>
      <c r="D31" s="70"/>
      <c r="E31" s="140"/>
      <c r="F31" s="8"/>
      <c r="G31" s="43"/>
      <c r="H31" s="84" t="s">
        <v>78</v>
      </c>
      <c r="I31" s="56"/>
      <c r="J31" s="66"/>
      <c r="K31" s="8"/>
    </row>
    <row r="32" spans="1:11">
      <c r="A32" s="69" t="s">
        <v>96</v>
      </c>
      <c r="B32" s="114"/>
      <c r="C32" s="70"/>
      <c r="D32" s="70"/>
      <c r="E32" s="140"/>
      <c r="F32" s="8"/>
      <c r="G32" s="43"/>
      <c r="H32" s="84" t="s">
        <v>78</v>
      </c>
      <c r="I32" s="56"/>
      <c r="J32" s="66"/>
      <c r="K32" s="8"/>
    </row>
    <row r="33" spans="1:11" ht="5.15" customHeight="1">
      <c r="A33" s="10"/>
      <c r="B33" s="10"/>
      <c r="C33" s="10"/>
      <c r="D33" s="10"/>
      <c r="E33" s="143"/>
      <c r="F33" s="8"/>
      <c r="G33" s="8"/>
      <c r="H33" s="8"/>
    </row>
    <row r="34" spans="1:11">
      <c r="A34" s="72" t="s">
        <v>77</v>
      </c>
      <c r="B34" s="70"/>
      <c r="C34" s="70"/>
      <c r="D34" s="71"/>
      <c r="E34" s="140"/>
      <c r="F34" s="8"/>
      <c r="G34" s="43">
        <f t="shared" ref="G34:G39" si="2">SUM(B34:D34)</f>
        <v>0</v>
      </c>
      <c r="H34" s="85"/>
      <c r="I34" s="56"/>
      <c r="J34" s="66"/>
      <c r="K34" s="8"/>
    </row>
    <row r="35" spans="1:11">
      <c r="A35" s="72" t="s">
        <v>58</v>
      </c>
      <c r="B35" s="70"/>
      <c r="C35" s="70"/>
      <c r="D35" s="71"/>
      <c r="E35" s="140"/>
      <c r="F35" s="8"/>
      <c r="G35" s="43"/>
      <c r="H35" s="86" t="s">
        <v>41</v>
      </c>
      <c r="I35" s="56"/>
      <c r="J35" s="66"/>
      <c r="K35" s="8"/>
    </row>
    <row r="36" spans="1:11">
      <c r="A36" s="69" t="s">
        <v>59</v>
      </c>
      <c r="B36" s="70"/>
      <c r="C36" s="70"/>
      <c r="D36" s="71"/>
      <c r="E36" s="140"/>
      <c r="F36" s="8"/>
      <c r="G36" s="43"/>
      <c r="H36" s="86" t="s">
        <v>41</v>
      </c>
      <c r="I36" s="56"/>
      <c r="J36" s="66"/>
    </row>
    <row r="37" spans="1:11">
      <c r="A37" s="69" t="s">
        <v>60</v>
      </c>
      <c r="B37" s="70"/>
      <c r="C37" s="70"/>
      <c r="D37" s="71"/>
      <c r="E37" s="140"/>
      <c r="F37" s="8"/>
      <c r="G37" s="43"/>
      <c r="H37" s="86" t="s">
        <v>78</v>
      </c>
      <c r="I37" s="56"/>
      <c r="J37" s="66"/>
    </row>
    <row r="38" spans="1:11">
      <c r="A38" s="69"/>
      <c r="B38" s="70"/>
      <c r="C38" s="70"/>
      <c r="D38" s="71"/>
      <c r="E38" s="140"/>
      <c r="F38" s="8"/>
      <c r="G38" s="43">
        <f t="shared" si="2"/>
        <v>0</v>
      </c>
      <c r="H38" s="85"/>
      <c r="I38" s="56"/>
      <c r="J38" s="66"/>
    </row>
    <row r="39" spans="1:11" ht="15" thickBot="1">
      <c r="A39" s="73"/>
      <c r="B39" s="74"/>
      <c r="C39" s="74"/>
      <c r="D39" s="75"/>
      <c r="E39" s="140"/>
      <c r="F39" s="8"/>
      <c r="G39" s="43">
        <f t="shared" si="2"/>
        <v>0</v>
      </c>
      <c r="H39" s="85"/>
      <c r="I39" s="56"/>
      <c r="J39" s="66"/>
    </row>
    <row r="40" spans="1:11" ht="15" thickBot="1">
      <c r="A40" s="9" t="s">
        <v>5</v>
      </c>
      <c r="B40" s="11"/>
      <c r="C40" s="11"/>
      <c r="D40" s="65"/>
      <c r="E40" s="141"/>
      <c r="F40" s="8"/>
      <c r="G40" s="44">
        <f>SUM(G27:G39)</f>
        <v>0</v>
      </c>
      <c r="H40" s="8"/>
      <c r="I40" s="76">
        <f>SUM(I27:I39)</f>
        <v>0</v>
      </c>
    </row>
    <row r="41" spans="1:11">
      <c r="A41" s="10"/>
      <c r="B41" s="10"/>
      <c r="C41" s="10"/>
      <c r="D41" s="10"/>
      <c r="E41" s="143"/>
      <c r="F41" s="8"/>
      <c r="G41" s="8"/>
      <c r="H41" s="8"/>
    </row>
    <row r="42" spans="1:11" ht="18.5">
      <c r="A42" s="48" t="s">
        <v>7</v>
      </c>
      <c r="B42" s="10"/>
      <c r="C42" s="10"/>
      <c r="D42" s="10"/>
      <c r="E42" s="143"/>
    </row>
    <row r="43" spans="1:11">
      <c r="A43" s="38" t="s">
        <v>9</v>
      </c>
      <c r="B43" s="10"/>
      <c r="C43" s="10"/>
      <c r="D43" s="10"/>
      <c r="E43" s="143"/>
      <c r="H43" s="68">
        <f>G23+I23</f>
        <v>50</v>
      </c>
    </row>
    <row r="44" spans="1:11">
      <c r="A44" s="38" t="s">
        <v>6</v>
      </c>
      <c r="B44" s="10"/>
      <c r="C44" s="10"/>
      <c r="D44" s="10"/>
      <c r="E44" s="143"/>
      <c r="H44" s="68">
        <f>-(G40+I40)</f>
        <v>0</v>
      </c>
    </row>
    <row r="45" spans="1:11" ht="29">
      <c r="A45" s="38" t="s">
        <v>152</v>
      </c>
      <c r="B45" s="10"/>
      <c r="C45" s="10"/>
      <c r="D45" s="10"/>
      <c r="E45" s="143"/>
      <c r="H45" s="151">
        <f>SUM(H43:H44)</f>
        <v>50</v>
      </c>
    </row>
    <row r="46" spans="1:11" ht="15" thickBot="1">
      <c r="H46" s="41"/>
    </row>
    <row r="47" spans="1:11" ht="19" thickBot="1">
      <c r="A47" s="206" t="s">
        <v>8</v>
      </c>
      <c r="B47" s="206"/>
      <c r="C47" s="206"/>
      <c r="D47" s="206"/>
      <c r="E47" s="144"/>
      <c r="H47" s="81" t="e">
        <f>ABS(H43/H44)</f>
        <v>#DIV/0!</v>
      </c>
    </row>
    <row r="49" spans="1:9" s="39" customFormat="1" ht="18.5">
      <c r="A49" s="206" t="s">
        <v>69</v>
      </c>
      <c r="B49" s="206"/>
      <c r="C49" s="206"/>
      <c r="D49" s="206" t="s">
        <v>10</v>
      </c>
      <c r="E49" s="144"/>
    </row>
    <row r="50" spans="1:9">
      <c r="A50" s="69" t="s">
        <v>74</v>
      </c>
      <c r="B50" s="12"/>
      <c r="C50" s="12"/>
      <c r="D50" s="12"/>
      <c r="E50" s="145"/>
      <c r="F50" s="12"/>
      <c r="H50" s="67">
        <f>G23</f>
        <v>50</v>
      </c>
      <c r="I50" s="12"/>
    </row>
    <row r="51" spans="1:9">
      <c r="A51" s="69" t="s">
        <v>75</v>
      </c>
      <c r="B51" s="12"/>
      <c r="C51" s="12"/>
      <c r="D51" s="12"/>
      <c r="E51" s="145"/>
      <c r="F51" s="12"/>
      <c r="H51" s="67">
        <f>-G40</f>
        <v>0</v>
      </c>
      <c r="I51" s="12"/>
    </row>
    <row r="52" spans="1:9">
      <c r="A52" s="69" t="s">
        <v>76</v>
      </c>
      <c r="B52" s="12"/>
      <c r="C52" s="12"/>
      <c r="D52" s="12"/>
      <c r="E52" s="145"/>
      <c r="F52" s="12"/>
      <c r="H52" s="56">
        <f>+I40</f>
        <v>0</v>
      </c>
      <c r="I52" s="12"/>
    </row>
    <row r="53" spans="1:9" ht="15" thickBot="1"/>
    <row r="54" spans="1:9" s="78" customFormat="1" ht="30" customHeight="1" thickBot="1">
      <c r="A54" s="89" t="s">
        <v>73</v>
      </c>
      <c r="E54" s="146"/>
      <c r="H54" s="79">
        <f>IF(SUM(H50:H52)&lt;0,-SUM(H50:H52),0)</f>
        <v>0</v>
      </c>
    </row>
    <row r="55" spans="1:9" s="78" customFormat="1" ht="15" thickBot="1">
      <c r="D55" s="77" t="s">
        <v>153</v>
      </c>
      <c r="E55" s="147"/>
    </row>
    <row r="56" spans="1:9" s="78" customFormat="1" ht="30" customHeight="1" thickBot="1">
      <c r="A56" s="89" t="s">
        <v>72</v>
      </c>
      <c r="D56" s="80"/>
      <c r="E56" s="148"/>
      <c r="H56" s="79">
        <f>IF(SUM(H50:H52)&gt;0,-SUM(H50:H52),0)</f>
        <v>-50</v>
      </c>
    </row>
    <row r="61" spans="1:9">
      <c r="A61" s="12"/>
    </row>
  </sheetData>
  <mergeCells count="11">
    <mergeCell ref="A49:D49"/>
    <mergeCell ref="B25:C25"/>
    <mergeCell ref="H25:H26"/>
    <mergeCell ref="J5:J6"/>
    <mergeCell ref="J25:J26"/>
    <mergeCell ref="A47:D47"/>
    <mergeCell ref="I5:I6"/>
    <mergeCell ref="G25:G26"/>
    <mergeCell ref="I25:I26"/>
    <mergeCell ref="G5:G6"/>
    <mergeCell ref="B5:C5"/>
  </mergeCells>
  <phoneticPr fontId="0" type="noConversion"/>
  <conditionalFormatting sqref="G22:G23 I22 G34:G39 I34:J39 J7:J22">
    <cfRule type="cellIs" dxfId="162" priority="151" operator="equal">
      <formula>"bar"</formula>
    </cfRule>
    <cfRule type="cellIs" dxfId="161" priority="152" operator="equal">
      <formula>"überwiesen"</formula>
    </cfRule>
  </conditionalFormatting>
  <conditionalFormatting sqref="I23">
    <cfRule type="cellIs" dxfId="160" priority="149" operator="equal">
      <formula>"bar"</formula>
    </cfRule>
    <cfRule type="cellIs" dxfId="159" priority="150" operator="equal">
      <formula>"überwiesen"</formula>
    </cfRule>
  </conditionalFormatting>
  <conditionalFormatting sqref="G8:G14 G16:G20">
    <cfRule type="cellIs" dxfId="158" priority="147" operator="equal">
      <formula>"bar"</formula>
    </cfRule>
    <cfRule type="cellIs" dxfId="157" priority="148" operator="equal">
      <formula>"überwiesen"</formula>
    </cfRule>
  </conditionalFormatting>
  <conditionalFormatting sqref="G7:G20">
    <cfRule type="cellIs" dxfId="156" priority="145" operator="equal">
      <formula>"bar"</formula>
    </cfRule>
    <cfRule type="cellIs" dxfId="155" priority="146" operator="equal">
      <formula>"überwiesen"</formula>
    </cfRule>
  </conditionalFormatting>
  <conditionalFormatting sqref="I8:I14 I16:I20">
    <cfRule type="cellIs" dxfId="154" priority="143" operator="equal">
      <formula>"bar"</formula>
    </cfRule>
    <cfRule type="cellIs" dxfId="153" priority="144" operator="equal">
      <formula>"überwiesen"</formula>
    </cfRule>
  </conditionalFormatting>
  <conditionalFormatting sqref="G21">
    <cfRule type="cellIs" dxfId="152" priority="137" operator="equal">
      <formula>"bar"</formula>
    </cfRule>
    <cfRule type="cellIs" dxfId="151" priority="138" operator="equal">
      <formula>"überwiesen"</formula>
    </cfRule>
  </conditionalFormatting>
  <conditionalFormatting sqref="I21">
    <cfRule type="cellIs" dxfId="150" priority="135" operator="equal">
      <formula>"bar"</formula>
    </cfRule>
    <cfRule type="cellIs" dxfId="149" priority="136" operator="equal">
      <formula>"überwiesen"</formula>
    </cfRule>
  </conditionalFormatting>
  <conditionalFormatting sqref="G27:G32">
    <cfRule type="cellIs" dxfId="148" priority="133" operator="equal">
      <formula>"bar"</formula>
    </cfRule>
    <cfRule type="cellIs" dxfId="147" priority="134" operator="equal">
      <formula>"überwiesen"</formula>
    </cfRule>
  </conditionalFormatting>
  <conditionalFormatting sqref="G27:G32">
    <cfRule type="cellIs" dxfId="146" priority="131" operator="equal">
      <formula>"bar"</formula>
    </cfRule>
    <cfRule type="cellIs" dxfId="145" priority="132" operator="equal">
      <formula>"überwiesen"</formula>
    </cfRule>
  </conditionalFormatting>
  <conditionalFormatting sqref="I27 I30:I32">
    <cfRule type="cellIs" dxfId="144" priority="129" operator="equal">
      <formula>"bar"</formula>
    </cfRule>
    <cfRule type="cellIs" dxfId="143" priority="130" operator="equal">
      <formula>"überwiesen"</formula>
    </cfRule>
  </conditionalFormatting>
  <conditionalFormatting sqref="G40">
    <cfRule type="cellIs" dxfId="142" priority="127" operator="equal">
      <formula>"bar"</formula>
    </cfRule>
    <cfRule type="cellIs" dxfId="141" priority="128" operator="equal">
      <formula>"überwiesen"</formula>
    </cfRule>
  </conditionalFormatting>
  <conditionalFormatting sqref="H43 H45">
    <cfRule type="cellIs" dxfId="140" priority="117" operator="equal">
      <formula>"bar"</formula>
    </cfRule>
    <cfRule type="cellIs" dxfId="139" priority="118" operator="equal">
      <formula>"überwiesen"</formula>
    </cfRule>
  </conditionalFormatting>
  <conditionalFormatting sqref="H43 H45">
    <cfRule type="cellIs" dxfId="138" priority="115" operator="equal">
      <formula>"bar"</formula>
    </cfRule>
    <cfRule type="cellIs" dxfId="137" priority="116" operator="equal">
      <formula>"überwiesen"</formula>
    </cfRule>
  </conditionalFormatting>
  <conditionalFormatting sqref="G29">
    <cfRule type="cellIs" dxfId="136" priority="113" operator="equal">
      <formula>"bar"</formula>
    </cfRule>
    <cfRule type="cellIs" dxfId="135" priority="114" operator="equal">
      <formula>"überwiesen"</formula>
    </cfRule>
  </conditionalFormatting>
  <conditionalFormatting sqref="G29">
    <cfRule type="cellIs" dxfId="134" priority="111" operator="equal">
      <formula>"bar"</formula>
    </cfRule>
    <cfRule type="cellIs" dxfId="133" priority="112" operator="equal">
      <formula>"überwiesen"</formula>
    </cfRule>
  </conditionalFormatting>
  <conditionalFormatting sqref="I29">
    <cfRule type="cellIs" dxfId="132" priority="109" operator="equal">
      <formula>"bar"</formula>
    </cfRule>
    <cfRule type="cellIs" dxfId="131" priority="110" operator="equal">
      <formula>"überwiesen"</formula>
    </cfRule>
  </conditionalFormatting>
  <conditionalFormatting sqref="G28">
    <cfRule type="cellIs" dxfId="130" priority="107" operator="equal">
      <formula>"bar"</formula>
    </cfRule>
    <cfRule type="cellIs" dxfId="129" priority="108" operator="equal">
      <formula>"überwiesen"</formula>
    </cfRule>
  </conditionalFormatting>
  <conditionalFormatting sqref="G28">
    <cfRule type="cellIs" dxfId="128" priority="105" operator="equal">
      <formula>"bar"</formula>
    </cfRule>
    <cfRule type="cellIs" dxfId="127" priority="106" operator="equal">
      <formula>"überwiesen"</formula>
    </cfRule>
  </conditionalFormatting>
  <conditionalFormatting sqref="I28">
    <cfRule type="cellIs" dxfId="126" priority="103" operator="equal">
      <formula>"bar"</formula>
    </cfRule>
    <cfRule type="cellIs" dxfId="125" priority="104" operator="equal">
      <formula>"überwiesen"</formula>
    </cfRule>
  </conditionalFormatting>
  <conditionalFormatting sqref="H47">
    <cfRule type="cellIs" dxfId="124" priority="101" operator="equal">
      <formula>"bar"</formula>
    </cfRule>
    <cfRule type="cellIs" dxfId="123" priority="102" operator="equal">
      <formula>"überwiesen"</formula>
    </cfRule>
  </conditionalFormatting>
  <conditionalFormatting sqref="H47">
    <cfRule type="cellIs" dxfId="122" priority="99" operator="equal">
      <formula>"bar"</formula>
    </cfRule>
    <cfRule type="cellIs" dxfId="121" priority="100" operator="equal">
      <formula>"überwiesen"</formula>
    </cfRule>
  </conditionalFormatting>
  <conditionalFormatting sqref="I50 I52">
    <cfRule type="cellIs" dxfId="120" priority="93" operator="equal">
      <formula>"bar"</formula>
    </cfRule>
    <cfRule type="cellIs" dxfId="119" priority="94" operator="equal">
      <formula>"überwiesen"</formula>
    </cfRule>
  </conditionalFormatting>
  <conditionalFormatting sqref="I50 I52">
    <cfRule type="cellIs" dxfId="118" priority="91" operator="equal">
      <formula>"bar"</formula>
    </cfRule>
    <cfRule type="cellIs" dxfId="117" priority="92" operator="equal">
      <formula>"überwiesen"</formula>
    </cfRule>
  </conditionalFormatting>
  <conditionalFormatting sqref="J21">
    <cfRule type="cellIs" dxfId="116" priority="77" operator="equal">
      <formula>"bar"</formula>
    </cfRule>
    <cfRule type="cellIs" dxfId="115" priority="78" operator="equal">
      <formula>"überwiesen"</formula>
    </cfRule>
  </conditionalFormatting>
  <conditionalFormatting sqref="H44">
    <cfRule type="cellIs" dxfId="114" priority="87" operator="equal">
      <formula>"bar"</formula>
    </cfRule>
    <cfRule type="cellIs" dxfId="113" priority="88" operator="equal">
      <formula>"überwiesen"</formula>
    </cfRule>
  </conditionalFormatting>
  <conditionalFormatting sqref="H44">
    <cfRule type="cellIs" dxfId="112" priority="85" operator="equal">
      <formula>"bar"</formula>
    </cfRule>
    <cfRule type="cellIs" dxfId="111" priority="86" operator="equal">
      <formula>"überwiesen"</formula>
    </cfRule>
  </conditionalFormatting>
  <conditionalFormatting sqref="J39">
    <cfRule type="cellIs" dxfId="110" priority="75" operator="equal">
      <formula>"bar"</formula>
    </cfRule>
    <cfRule type="cellIs" dxfId="109" priority="76" operator="equal">
      <formula>"überwiesen"</formula>
    </cfRule>
  </conditionalFormatting>
  <conditionalFormatting sqref="J50 J52">
    <cfRule type="cellIs" dxfId="108" priority="65" operator="equal">
      <formula>"bar"</formula>
    </cfRule>
    <cfRule type="cellIs" dxfId="107" priority="66" operator="equal">
      <formula>"überwiesen"</formula>
    </cfRule>
  </conditionalFormatting>
  <conditionalFormatting sqref="J27:J32">
    <cfRule type="cellIs" dxfId="106" priority="63" operator="equal">
      <formula>"bar"</formula>
    </cfRule>
    <cfRule type="cellIs" dxfId="105" priority="64" operator="equal">
      <formula>"überwiesen"</formula>
    </cfRule>
  </conditionalFormatting>
  <conditionalFormatting sqref="J50 J52">
    <cfRule type="cellIs" dxfId="104" priority="67" operator="equal">
      <formula>"bar"</formula>
    </cfRule>
    <cfRule type="cellIs" dxfId="103" priority="68" operator="equal">
      <formula>"überwiesen"</formula>
    </cfRule>
  </conditionalFormatting>
  <conditionalFormatting sqref="I40">
    <cfRule type="cellIs" dxfId="102" priority="53" operator="equal">
      <formula>"bar"</formula>
    </cfRule>
    <cfRule type="cellIs" dxfId="101" priority="54" operator="equal">
      <formula>"überwiesen"</formula>
    </cfRule>
  </conditionalFormatting>
  <conditionalFormatting sqref="I51">
    <cfRule type="cellIs" dxfId="100" priority="21" operator="equal">
      <formula>"bar"</formula>
    </cfRule>
    <cfRule type="cellIs" dxfId="99" priority="22" operator="equal">
      <formula>"überwiesen"</formula>
    </cfRule>
  </conditionalFormatting>
  <conditionalFormatting sqref="J51">
    <cfRule type="cellIs" dxfId="98" priority="17" operator="equal">
      <formula>"bar"</formula>
    </cfRule>
    <cfRule type="cellIs" dxfId="97" priority="18" operator="equal">
      <formula>"überwiesen"</formula>
    </cfRule>
  </conditionalFormatting>
  <conditionalFormatting sqref="H50">
    <cfRule type="cellIs" dxfId="96" priority="25" operator="equal">
      <formula>"bar"</formula>
    </cfRule>
    <cfRule type="cellIs" dxfId="95" priority="26" operator="equal">
      <formula>"überwiesen"</formula>
    </cfRule>
  </conditionalFormatting>
  <conditionalFormatting sqref="H51">
    <cfRule type="cellIs" dxfId="94" priority="13" operator="equal">
      <formula>"bar"</formula>
    </cfRule>
    <cfRule type="cellIs" dxfId="93" priority="14" operator="equal">
      <formula>"überwiesen"</formula>
    </cfRule>
  </conditionalFormatting>
  <conditionalFormatting sqref="I51">
    <cfRule type="cellIs" dxfId="92" priority="19" operator="equal">
      <formula>"bar"</formula>
    </cfRule>
    <cfRule type="cellIs" dxfId="91" priority="20" operator="equal">
      <formula>"überwiesen"</formula>
    </cfRule>
  </conditionalFormatting>
  <conditionalFormatting sqref="J51">
    <cfRule type="cellIs" dxfId="90" priority="15" operator="equal">
      <formula>"bar"</formula>
    </cfRule>
    <cfRule type="cellIs" dxfId="89" priority="16" operator="equal">
      <formula>"überwiesen"</formula>
    </cfRule>
  </conditionalFormatting>
  <conditionalFormatting sqref="H52">
    <cfRule type="cellIs" dxfId="88" priority="11" operator="equal">
      <formula>"bar"</formula>
    </cfRule>
    <cfRule type="cellIs" dxfId="87" priority="12" operator="equal">
      <formula>"überwiesen"</formula>
    </cfRule>
  </conditionalFormatting>
  <conditionalFormatting sqref="H54">
    <cfRule type="cellIs" dxfId="86" priority="9" operator="equal">
      <formula>"bar"</formula>
    </cfRule>
    <cfRule type="cellIs" dxfId="85" priority="10" operator="equal">
      <formula>"überwiesen"</formula>
    </cfRule>
  </conditionalFormatting>
  <conditionalFormatting sqref="H56">
    <cfRule type="cellIs" dxfId="84" priority="7" operator="equal">
      <formula>"bar"</formula>
    </cfRule>
    <cfRule type="cellIs" dxfId="83" priority="8" operator="equal">
      <formula>"überwiesen"</formula>
    </cfRule>
  </conditionalFormatting>
  <conditionalFormatting sqref="I7:I22">
    <cfRule type="cellIs" dxfId="82" priority="1" operator="equal">
      <formula>"bar"</formula>
    </cfRule>
    <cfRule type="cellIs" dxfId="81" priority="2" operator="equal">
      <formula>"überwiesen"</formula>
    </cfRule>
  </conditionalFormatting>
  <pageMargins left="0.7" right="0.7" top="0.75" bottom="0.75" header="0.3" footer="0.3"/>
  <pageSetup paperSize="9"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27"/>
  <sheetViews>
    <sheetView zoomScaleNormal="100" workbookViewId="0">
      <selection activeCell="O3" sqref="O3"/>
    </sheetView>
  </sheetViews>
  <sheetFormatPr baseColWidth="10" defaultColWidth="11" defaultRowHeight="14" outlineLevelRow="1" outlineLevelCol="1"/>
  <cols>
    <col min="1" max="1" width="21.83203125" style="120" customWidth="1"/>
    <col min="2" max="2" width="15" style="120" customWidth="1"/>
    <col min="3" max="3" width="14.25" style="120" customWidth="1"/>
    <col min="4" max="4" width="8" style="120" customWidth="1"/>
    <col min="5" max="5" width="11" style="120" bestFit="1" customWidth="1"/>
    <col min="6" max="12" width="9.33203125" style="120" customWidth="1" outlineLevel="1"/>
    <col min="13" max="13" width="10.25" style="120" customWidth="1" outlineLevel="1"/>
    <col min="14" max="14" width="5.75" style="120" customWidth="1" outlineLevel="1"/>
    <col min="15" max="17" width="11" style="120" customWidth="1" outlineLevel="1"/>
    <col min="18" max="18" width="3.25" style="120" customWidth="1" outlineLevel="1"/>
    <col min="19" max="19" width="12.58203125" style="120" customWidth="1" outlineLevel="1"/>
    <col min="20" max="20" width="10.83203125" style="120" customWidth="1" outlineLevel="1"/>
    <col min="21" max="23" width="11" style="120" customWidth="1" outlineLevel="1"/>
    <col min="24" max="24" width="4.25" style="120" customWidth="1" outlineLevel="1"/>
    <col min="25" max="25" width="11.75" style="120" customWidth="1" outlineLevel="1"/>
    <col min="26" max="26" width="11" style="120" customWidth="1" outlineLevel="1"/>
    <col min="27" max="27" width="16.25" style="120" customWidth="1" outlineLevel="1"/>
    <col min="28" max="28" width="6.33203125" style="120" customWidth="1"/>
    <col min="29" max="16384" width="11" style="120"/>
  </cols>
  <sheetData>
    <row r="1" spans="1:29" s="118" customFormat="1" ht="42" customHeight="1">
      <c r="A1" s="209" t="s">
        <v>149</v>
      </c>
      <c r="B1" s="209"/>
      <c r="C1" s="209"/>
      <c r="D1" s="209"/>
      <c r="E1" s="209"/>
      <c r="R1" s="119"/>
      <c r="X1" s="119"/>
      <c r="AB1" s="119"/>
      <c r="AC1" s="119"/>
    </row>
    <row r="2" spans="1:29" hidden="1" outlineLevel="1">
      <c r="A2" s="120">
        <v>1</v>
      </c>
      <c r="B2" s="120">
        <v>2</v>
      </c>
      <c r="C2" s="120">
        <v>3</v>
      </c>
      <c r="D2" s="120">
        <v>4</v>
      </c>
      <c r="E2" s="120">
        <v>5</v>
      </c>
      <c r="F2" s="120">
        <v>6</v>
      </c>
      <c r="G2" s="120">
        <v>7</v>
      </c>
      <c r="H2" s="120">
        <v>8</v>
      </c>
      <c r="I2" s="120">
        <v>9</v>
      </c>
      <c r="J2" s="120">
        <v>10</v>
      </c>
      <c r="L2" s="120">
        <v>11</v>
      </c>
      <c r="M2" s="120">
        <v>12</v>
      </c>
    </row>
    <row r="3" spans="1:29" s="119" customFormat="1" ht="43.5" collapsed="1">
      <c r="A3" s="50" t="s">
        <v>142</v>
      </c>
      <c r="B3" s="50" t="s">
        <v>29</v>
      </c>
      <c r="C3" s="50" t="s">
        <v>30</v>
      </c>
      <c r="D3" s="50" t="s">
        <v>83</v>
      </c>
      <c r="E3" s="50" t="s">
        <v>1</v>
      </c>
      <c r="F3" s="50" t="s">
        <v>39</v>
      </c>
      <c r="G3" s="50" t="s">
        <v>40</v>
      </c>
      <c r="H3" s="50" t="s">
        <v>84</v>
      </c>
      <c r="I3" s="50" t="s">
        <v>62</v>
      </c>
      <c r="J3" s="50" t="s">
        <v>63</v>
      </c>
      <c r="K3" s="50" t="s">
        <v>126</v>
      </c>
      <c r="L3" s="50" t="s">
        <v>54</v>
      </c>
      <c r="M3" s="50" t="s">
        <v>55</v>
      </c>
      <c r="O3" s="121" t="s">
        <v>64</v>
      </c>
      <c r="P3" s="122" t="s">
        <v>39</v>
      </c>
      <c r="Q3" s="122" t="s">
        <v>40</v>
      </c>
      <c r="R3" s="120"/>
      <c r="S3" s="119" t="s">
        <v>30</v>
      </c>
      <c r="T3" s="123" t="s">
        <v>61</v>
      </c>
      <c r="U3" s="123" t="s">
        <v>62</v>
      </c>
      <c r="V3" s="123" t="s">
        <v>63</v>
      </c>
      <c r="W3" s="123" t="s">
        <v>126</v>
      </c>
      <c r="X3" s="120"/>
      <c r="Y3" s="124" t="s">
        <v>49</v>
      </c>
      <c r="Z3" s="124" t="s">
        <v>54</v>
      </c>
      <c r="AA3" s="125" t="s">
        <v>55</v>
      </c>
      <c r="AB3" s="120"/>
      <c r="AC3" s="120"/>
    </row>
    <row r="4" spans="1:29" ht="14.5">
      <c r="A4" s="42" t="str">
        <f t="shared" ref="A4:A16" si="0">CONCATENATE(B4," ",C4," ",D4)</f>
        <v>Mitglied ohne Abo bar</v>
      </c>
      <c r="B4" s="167" t="s">
        <v>28</v>
      </c>
      <c r="C4" s="167" t="s">
        <v>43</v>
      </c>
      <c r="D4" s="167" t="s">
        <v>36</v>
      </c>
      <c r="E4" s="186">
        <v>0</v>
      </c>
      <c r="F4" s="42">
        <f>VLOOKUP('Preis pro Kategorie'!$B4,'Preis pro Kategorie'!$O$3:$Q$8,2,FALSE)</f>
        <v>1</v>
      </c>
      <c r="G4" s="42">
        <f>VLOOKUP('Preis pro Kategorie'!$B4,'Preis pro Kategorie'!$O$3:$Q$8,3,FALSE)</f>
        <v>0</v>
      </c>
      <c r="H4" s="42">
        <f>VLOOKUP('Preis pro Kategorie'!$C4,'Preis pro Kategorie'!$S$3:$W$8,2,FALSE)</f>
        <v>0</v>
      </c>
      <c r="I4" s="42">
        <f>VLOOKUP('Preis pro Kategorie'!$C4,'Preis pro Kategorie'!$S$3:$W$8,3,FALSE)</f>
        <v>0</v>
      </c>
      <c r="J4" s="42">
        <f>VLOOKUP('Preis pro Kategorie'!$C4,'Preis pro Kategorie'!$S$3:$W$8,4,FALSE)</f>
        <v>1</v>
      </c>
      <c r="K4" s="42">
        <f>VLOOKUP('Preis pro Kategorie'!$C4,'Preis pro Kategorie'!$S$3:$W$8,5,FALSE)</f>
        <v>0</v>
      </c>
      <c r="L4" s="126">
        <f>VLOOKUP('Preis pro Kategorie'!$D4,'Preis pro Kategorie'!$Y$3:$AA$6,2,FALSE)*'Preis pro Kategorie'!$E4</f>
        <v>0</v>
      </c>
      <c r="M4" s="126">
        <f>VLOOKUP('Preis pro Kategorie'!$D4,'Preis pro Kategorie'!$Y$3:$AA$6,3,FALSE)*'Preis pro Kategorie'!$E4</f>
        <v>0</v>
      </c>
      <c r="O4" s="128" t="s">
        <v>28</v>
      </c>
      <c r="P4" s="127">
        <v>1</v>
      </c>
      <c r="Q4" s="127">
        <v>0</v>
      </c>
      <c r="S4" s="129" t="s">
        <v>43</v>
      </c>
      <c r="T4" s="130">
        <v>0</v>
      </c>
      <c r="U4" s="130">
        <v>0</v>
      </c>
      <c r="V4" s="130">
        <v>1</v>
      </c>
      <c r="W4" s="130">
        <v>0</v>
      </c>
      <c r="Y4" s="130" t="s">
        <v>36</v>
      </c>
      <c r="Z4" s="130">
        <v>1</v>
      </c>
      <c r="AA4" s="130">
        <v>0</v>
      </c>
    </row>
    <row r="5" spans="1:29" ht="14.5">
      <c r="A5" s="42" t="str">
        <f t="shared" si="0"/>
        <v>Mitglied mit Halbtax bar</v>
      </c>
      <c r="B5" s="167" t="s">
        <v>28</v>
      </c>
      <c r="C5" s="167" t="s">
        <v>32</v>
      </c>
      <c r="D5" s="167" t="s">
        <v>36</v>
      </c>
      <c r="E5" s="150">
        <v>15</v>
      </c>
      <c r="F5" s="42">
        <f>VLOOKUP('Preis pro Kategorie'!$B5,'Preis pro Kategorie'!$O$3:$Q$8,2,FALSE)</f>
        <v>1</v>
      </c>
      <c r="G5" s="42">
        <f>VLOOKUP('Preis pro Kategorie'!$B5,'Preis pro Kategorie'!$O$3:$Q$8,3,FALSE)</f>
        <v>0</v>
      </c>
      <c r="H5" s="42">
        <f>VLOOKUP('Preis pro Kategorie'!$C5,'Preis pro Kategorie'!$S$3:$W$8,2,FALSE)</f>
        <v>0</v>
      </c>
      <c r="I5" s="42">
        <f>VLOOKUP('Preis pro Kategorie'!$C5,'Preis pro Kategorie'!$S$3:$W$8,3,FALSE)</f>
        <v>1</v>
      </c>
      <c r="J5" s="42">
        <f>VLOOKUP('Preis pro Kategorie'!$C5,'Preis pro Kategorie'!$S$3:$W$8,4,FALSE)</f>
        <v>0</v>
      </c>
      <c r="K5" s="42">
        <f>VLOOKUP('Preis pro Kategorie'!$C5,'Preis pro Kategorie'!$S$3:$W$8,5,FALSE)</f>
        <v>0</v>
      </c>
      <c r="L5" s="126">
        <f>VLOOKUP('Preis pro Kategorie'!$D5,'Preis pro Kategorie'!$Y$3:$AA$6,2,FALSE)*'Preis pro Kategorie'!$E5</f>
        <v>15</v>
      </c>
      <c r="M5" s="126">
        <f>VLOOKUP('Preis pro Kategorie'!$D5,'Preis pro Kategorie'!$Y$3:$AA$6,3,FALSE)*'Preis pro Kategorie'!$E5</f>
        <v>0</v>
      </c>
      <c r="O5" s="128" t="s">
        <v>27</v>
      </c>
      <c r="P5" s="127">
        <v>0</v>
      </c>
      <c r="Q5" s="127">
        <v>1</v>
      </c>
      <c r="S5" s="129" t="s">
        <v>32</v>
      </c>
      <c r="T5" s="130">
        <v>0</v>
      </c>
      <c r="U5" s="130">
        <v>1</v>
      </c>
      <c r="V5" s="130">
        <v>0</v>
      </c>
      <c r="W5" s="130">
        <v>0</v>
      </c>
      <c r="Y5" s="130" t="s">
        <v>52</v>
      </c>
      <c r="Z5" s="130">
        <v>0</v>
      </c>
      <c r="AA5" s="130">
        <v>1</v>
      </c>
    </row>
    <row r="6" spans="1:29" ht="14.5">
      <c r="A6" s="42" t="str">
        <f t="shared" si="0"/>
        <v>Mitglied mit GA bar</v>
      </c>
      <c r="B6" s="167" t="s">
        <v>28</v>
      </c>
      <c r="C6" s="167" t="s">
        <v>31</v>
      </c>
      <c r="D6" s="167" t="s">
        <v>36</v>
      </c>
      <c r="E6" s="186">
        <v>0</v>
      </c>
      <c r="F6" s="42">
        <f>VLOOKUP('Preis pro Kategorie'!$B6,'Preis pro Kategorie'!$O$3:$Q$8,2,FALSE)</f>
        <v>1</v>
      </c>
      <c r="G6" s="42">
        <f>VLOOKUP('Preis pro Kategorie'!$B6,'Preis pro Kategorie'!$O$3:$Q$8,3,FALSE)</f>
        <v>0</v>
      </c>
      <c r="H6" s="42">
        <f>VLOOKUP('Preis pro Kategorie'!$C6,'Preis pro Kategorie'!$S$3:$W$8,2,FALSE)</f>
        <v>1</v>
      </c>
      <c r="I6" s="42">
        <f>VLOOKUP('Preis pro Kategorie'!$C6,'Preis pro Kategorie'!$S$3:$W$8,3,FALSE)</f>
        <v>0</v>
      </c>
      <c r="J6" s="42">
        <f>VLOOKUP('Preis pro Kategorie'!$C6,'Preis pro Kategorie'!$S$3:$W$8,4,FALSE)</f>
        <v>0</v>
      </c>
      <c r="K6" s="42">
        <f>VLOOKUP('Preis pro Kategorie'!$C6,'Preis pro Kategorie'!$S$3:$W$8,5,FALSE)</f>
        <v>0</v>
      </c>
      <c r="L6" s="126">
        <f>VLOOKUP('Preis pro Kategorie'!$D6,'Preis pro Kategorie'!$Y$3:$AA$6,2,FALSE)*'Preis pro Kategorie'!$E6</f>
        <v>0</v>
      </c>
      <c r="M6" s="126">
        <f>VLOOKUP('Preis pro Kategorie'!$D6,'Preis pro Kategorie'!$Y$3:$AA$6,3,FALSE)*'Preis pro Kategorie'!$E6</f>
        <v>0</v>
      </c>
      <c r="O6" s="128" t="s">
        <v>129</v>
      </c>
      <c r="P6" s="127">
        <v>1</v>
      </c>
      <c r="Q6" s="127">
        <v>0</v>
      </c>
      <c r="S6" s="129" t="s">
        <v>31</v>
      </c>
      <c r="T6" s="130">
        <v>1</v>
      </c>
      <c r="U6" s="130">
        <v>0</v>
      </c>
      <c r="V6" s="130">
        <v>0</v>
      </c>
      <c r="W6" s="130">
        <v>0</v>
      </c>
      <c r="Y6" s="130" t="s">
        <v>23</v>
      </c>
      <c r="Z6" s="130">
        <v>0</v>
      </c>
      <c r="AA6" s="130">
        <v>0</v>
      </c>
    </row>
    <row r="7" spans="1:29" ht="14.5">
      <c r="A7" s="42" t="str">
        <f t="shared" si="0"/>
        <v>Mitglied ohne Fahrkarte bar</v>
      </c>
      <c r="B7" s="167" t="s">
        <v>28</v>
      </c>
      <c r="C7" s="167" t="s">
        <v>125</v>
      </c>
      <c r="D7" s="167" t="s">
        <v>36</v>
      </c>
      <c r="E7" s="186">
        <v>0</v>
      </c>
      <c r="F7" s="42">
        <f>VLOOKUP('Preis pro Kategorie'!$B7,'Preis pro Kategorie'!$O$3:$Q$8,2,FALSE)</f>
        <v>1</v>
      </c>
      <c r="G7" s="42">
        <f>VLOOKUP('Preis pro Kategorie'!$B7,'Preis pro Kategorie'!$O$3:$Q$8,3,FALSE)</f>
        <v>0</v>
      </c>
      <c r="H7" s="42">
        <f>VLOOKUP('Preis pro Kategorie'!$C7,'Preis pro Kategorie'!$S$3:$W$8,2,FALSE)</f>
        <v>0</v>
      </c>
      <c r="I7" s="42">
        <f>VLOOKUP('Preis pro Kategorie'!$C7,'Preis pro Kategorie'!$S$3:$W$8,3,FALSE)</f>
        <v>0</v>
      </c>
      <c r="J7" s="42">
        <f>VLOOKUP('Preis pro Kategorie'!$C7,'Preis pro Kategorie'!$S$3:$W$8,4,FALSE)</f>
        <v>0</v>
      </c>
      <c r="K7" s="42">
        <f>VLOOKUP('Preis pro Kategorie'!$C7,'Preis pro Kategorie'!$S$3:$W$8,5,FALSE)</f>
        <v>1</v>
      </c>
      <c r="L7" s="126">
        <f>VLOOKUP('Preis pro Kategorie'!$D7,'Preis pro Kategorie'!$Y$3:$AA$6,2,FALSE)*'Preis pro Kategorie'!$E7</f>
        <v>0</v>
      </c>
      <c r="M7" s="126">
        <f>VLOOKUP('Preis pro Kategorie'!$D7,'Preis pro Kategorie'!$Y$3:$AA$6,3,FALSE)*'Preis pro Kategorie'!$E7</f>
        <v>0</v>
      </c>
      <c r="O7" s="128" t="s">
        <v>38</v>
      </c>
      <c r="P7" s="127">
        <v>0</v>
      </c>
      <c r="Q7" s="127">
        <v>0</v>
      </c>
      <c r="S7" s="128" t="s">
        <v>125</v>
      </c>
      <c r="T7" s="130">
        <v>0</v>
      </c>
      <c r="U7" s="130">
        <v>0</v>
      </c>
      <c r="V7" s="130">
        <v>0</v>
      </c>
      <c r="W7" s="130">
        <v>1</v>
      </c>
    </row>
    <row r="8" spans="1:29" ht="14.5">
      <c r="A8" s="42" t="str">
        <f t="shared" si="0"/>
        <v>Gast ohne Abo bar</v>
      </c>
      <c r="B8" s="167" t="s">
        <v>27</v>
      </c>
      <c r="C8" s="167" t="s">
        <v>43</v>
      </c>
      <c r="D8" s="167" t="s">
        <v>36</v>
      </c>
      <c r="E8" s="186">
        <v>0</v>
      </c>
      <c r="F8" s="42">
        <f>VLOOKUP('Preis pro Kategorie'!$B8,'Preis pro Kategorie'!$O$3:$Q$8,2,FALSE)</f>
        <v>0</v>
      </c>
      <c r="G8" s="42">
        <f>VLOOKUP('Preis pro Kategorie'!$B8,'Preis pro Kategorie'!$O$3:$Q$8,3,FALSE)</f>
        <v>1</v>
      </c>
      <c r="H8" s="42">
        <f>VLOOKUP('Preis pro Kategorie'!$C8,'Preis pro Kategorie'!$S$3:$W$8,2,FALSE)</f>
        <v>0</v>
      </c>
      <c r="I8" s="42">
        <f>VLOOKUP('Preis pro Kategorie'!$C8,'Preis pro Kategorie'!$S$3:$W$8,3,FALSE)</f>
        <v>0</v>
      </c>
      <c r="J8" s="42">
        <f>VLOOKUP('Preis pro Kategorie'!$C8,'Preis pro Kategorie'!$S$3:$W$8,4,FALSE)</f>
        <v>1</v>
      </c>
      <c r="K8" s="42">
        <f>VLOOKUP('Preis pro Kategorie'!$C8,'Preis pro Kategorie'!$S$3:$W$8,5,FALSE)</f>
        <v>0</v>
      </c>
      <c r="L8" s="126">
        <f>VLOOKUP('Preis pro Kategorie'!$D8,'Preis pro Kategorie'!$Y$3:$AA$6,2,FALSE)*'Preis pro Kategorie'!$E8</f>
        <v>0</v>
      </c>
      <c r="M8" s="126">
        <f>VLOOKUP('Preis pro Kategorie'!$D8,'Preis pro Kategorie'!$Y$3:$AA$6,3,FALSE)*'Preis pro Kategorie'!$E8</f>
        <v>0</v>
      </c>
      <c r="O8" s="128" t="s">
        <v>23</v>
      </c>
      <c r="P8" s="127">
        <v>0</v>
      </c>
      <c r="Q8" s="127">
        <v>0</v>
      </c>
      <c r="S8" s="130" t="s">
        <v>23</v>
      </c>
      <c r="T8" s="130">
        <v>0</v>
      </c>
      <c r="U8" s="130">
        <v>0</v>
      </c>
      <c r="V8" s="130">
        <v>0</v>
      </c>
      <c r="W8" s="130">
        <v>0</v>
      </c>
    </row>
    <row r="9" spans="1:29" ht="14.5">
      <c r="A9" s="42" t="str">
        <f t="shared" si="0"/>
        <v>Gast mit Halbtax bar</v>
      </c>
      <c r="B9" s="167" t="s">
        <v>27</v>
      </c>
      <c r="C9" s="167" t="s">
        <v>32</v>
      </c>
      <c r="D9" s="167" t="s">
        <v>36</v>
      </c>
      <c r="E9" s="150">
        <v>25</v>
      </c>
      <c r="F9" s="42">
        <f>VLOOKUP('Preis pro Kategorie'!$B9,'Preis pro Kategorie'!$O$3:$Q$8,2,FALSE)</f>
        <v>0</v>
      </c>
      <c r="G9" s="42">
        <f>VLOOKUP('Preis pro Kategorie'!$B9,'Preis pro Kategorie'!$O$3:$Q$8,3,FALSE)</f>
        <v>1</v>
      </c>
      <c r="H9" s="42">
        <f>VLOOKUP('Preis pro Kategorie'!$C9,'Preis pro Kategorie'!$S$3:$W$8,2,FALSE)</f>
        <v>0</v>
      </c>
      <c r="I9" s="42">
        <f>VLOOKUP('Preis pro Kategorie'!$C9,'Preis pro Kategorie'!$S$3:$W$8,3,FALSE)</f>
        <v>1</v>
      </c>
      <c r="J9" s="42">
        <f>VLOOKUP('Preis pro Kategorie'!$C9,'Preis pro Kategorie'!$S$3:$W$8,4,FALSE)</f>
        <v>0</v>
      </c>
      <c r="K9" s="42">
        <f>VLOOKUP('Preis pro Kategorie'!$C9,'Preis pro Kategorie'!$S$3:$W$8,5,FALSE)</f>
        <v>0</v>
      </c>
      <c r="L9" s="126">
        <f>VLOOKUP('Preis pro Kategorie'!$D9,'Preis pro Kategorie'!$Y$3:$AA$6,2,FALSE)*'Preis pro Kategorie'!$E9</f>
        <v>25</v>
      </c>
      <c r="M9" s="126">
        <f>VLOOKUP('Preis pro Kategorie'!$D9,'Preis pro Kategorie'!$Y$3:$AA$6,3,FALSE)*'Preis pro Kategorie'!$E9</f>
        <v>0</v>
      </c>
    </row>
    <row r="10" spans="1:29" ht="14.5">
      <c r="A10" s="42" t="str">
        <f t="shared" si="0"/>
        <v>Gast mit GA bar</v>
      </c>
      <c r="B10" s="167" t="s">
        <v>27</v>
      </c>
      <c r="C10" s="167" t="s">
        <v>31</v>
      </c>
      <c r="D10" s="167" t="s">
        <v>36</v>
      </c>
      <c r="E10" s="187">
        <v>10</v>
      </c>
      <c r="F10" s="42">
        <f>VLOOKUP('Preis pro Kategorie'!$B10,'Preis pro Kategorie'!$O$3:$Q$8,2,FALSE)</f>
        <v>0</v>
      </c>
      <c r="G10" s="42">
        <f>VLOOKUP('Preis pro Kategorie'!$B10,'Preis pro Kategorie'!$O$3:$Q$8,3,FALSE)</f>
        <v>1</v>
      </c>
      <c r="H10" s="42">
        <f>VLOOKUP('Preis pro Kategorie'!$C10,'Preis pro Kategorie'!$S$3:$W$8,2,FALSE)</f>
        <v>1</v>
      </c>
      <c r="I10" s="42">
        <f>VLOOKUP('Preis pro Kategorie'!$C10,'Preis pro Kategorie'!$S$3:$W$8,3,FALSE)</f>
        <v>0</v>
      </c>
      <c r="J10" s="42">
        <f>VLOOKUP('Preis pro Kategorie'!$C10,'Preis pro Kategorie'!$S$3:$W$8,4,FALSE)</f>
        <v>0</v>
      </c>
      <c r="K10" s="42">
        <f>VLOOKUP('Preis pro Kategorie'!$C10,'Preis pro Kategorie'!$S$3:$W$8,5,FALSE)</f>
        <v>0</v>
      </c>
      <c r="L10" s="126">
        <f>VLOOKUP('Preis pro Kategorie'!$D10,'Preis pro Kategorie'!$Y$3:$AA$6,2,FALSE)*'Preis pro Kategorie'!$E10</f>
        <v>10</v>
      </c>
      <c r="M10" s="126">
        <f>VLOOKUP('Preis pro Kategorie'!$D10,'Preis pro Kategorie'!$Y$3:$AA$6,3,FALSE)*'Preis pro Kategorie'!$E10</f>
        <v>0</v>
      </c>
    </row>
    <row r="11" spans="1:29" ht="14.5">
      <c r="A11" s="42" t="str">
        <f t="shared" si="0"/>
        <v>Gast ohne Fahrkarte bar</v>
      </c>
      <c r="B11" s="167" t="s">
        <v>27</v>
      </c>
      <c r="C11" s="167" t="s">
        <v>125</v>
      </c>
      <c r="D11" s="167" t="s">
        <v>36</v>
      </c>
      <c r="E11" s="150">
        <v>0</v>
      </c>
      <c r="F11" s="42">
        <f>VLOOKUP('Preis pro Kategorie'!$B11,'Preis pro Kategorie'!$O$3:$Q$8,2,FALSE)</f>
        <v>0</v>
      </c>
      <c r="G11" s="42">
        <f>VLOOKUP('Preis pro Kategorie'!$B11,'Preis pro Kategorie'!$O$3:$Q$8,3,FALSE)</f>
        <v>1</v>
      </c>
      <c r="H11" s="42">
        <f>VLOOKUP('Preis pro Kategorie'!$C11,'Preis pro Kategorie'!$S$3:$W$8,2,FALSE)</f>
        <v>0</v>
      </c>
      <c r="I11" s="42">
        <f>VLOOKUP('Preis pro Kategorie'!$C11,'Preis pro Kategorie'!$S$3:$W$8,3,FALSE)</f>
        <v>0</v>
      </c>
      <c r="J11" s="42">
        <f>VLOOKUP('Preis pro Kategorie'!$C11,'Preis pro Kategorie'!$S$3:$W$8,4,FALSE)</f>
        <v>0</v>
      </c>
      <c r="K11" s="42">
        <f>VLOOKUP('Preis pro Kategorie'!$C11,'Preis pro Kategorie'!$S$3:$W$8,5,FALSE)</f>
        <v>1</v>
      </c>
      <c r="L11" s="126">
        <f>VLOOKUP('Preis pro Kategorie'!$D11,'Preis pro Kategorie'!$Y$3:$AA$6,2,FALSE)*'Preis pro Kategorie'!$E11</f>
        <v>0</v>
      </c>
      <c r="M11" s="126">
        <f>VLOOKUP('Preis pro Kategorie'!$D11,'Preis pro Kategorie'!$Y$3:$AA$6,3,FALSE)*'Preis pro Kategorie'!$E11</f>
        <v>0</v>
      </c>
    </row>
    <row r="12" spans="1:29" ht="14.5">
      <c r="A12" s="42" t="str">
        <f t="shared" si="0"/>
        <v>Leiter ohne Abo bar</v>
      </c>
      <c r="B12" s="167" t="s">
        <v>129</v>
      </c>
      <c r="C12" s="167" t="s">
        <v>43</v>
      </c>
      <c r="D12" s="167" t="s">
        <v>36</v>
      </c>
      <c r="E12" s="150">
        <v>0</v>
      </c>
      <c r="F12" s="42">
        <f>VLOOKUP('Preis pro Kategorie'!$B12,'Preis pro Kategorie'!$O$3:$Q$8,2,FALSE)</f>
        <v>1</v>
      </c>
      <c r="G12" s="42">
        <f>VLOOKUP('Preis pro Kategorie'!$B12,'Preis pro Kategorie'!$O$3:$Q$8,3,FALSE)</f>
        <v>0</v>
      </c>
      <c r="H12" s="42">
        <f>VLOOKUP('Preis pro Kategorie'!$C12,'Preis pro Kategorie'!$S$3:$W$8,2,FALSE)</f>
        <v>0</v>
      </c>
      <c r="I12" s="42">
        <f>VLOOKUP('Preis pro Kategorie'!$C12,'Preis pro Kategorie'!$S$3:$W$8,3,FALSE)</f>
        <v>0</v>
      </c>
      <c r="J12" s="42">
        <f>VLOOKUP('Preis pro Kategorie'!$C12,'Preis pro Kategorie'!$S$3:$W$8,4,FALSE)</f>
        <v>1</v>
      </c>
      <c r="K12" s="42">
        <f>VLOOKUP('Preis pro Kategorie'!$C12,'Preis pro Kategorie'!$S$3:$W$8,5,FALSE)</f>
        <v>0</v>
      </c>
      <c r="L12" s="126">
        <f>VLOOKUP('Preis pro Kategorie'!$D12,'Preis pro Kategorie'!$Y$3:$AA$6,2,FALSE)*'Preis pro Kategorie'!$E12</f>
        <v>0</v>
      </c>
      <c r="M12" s="126">
        <f>VLOOKUP('Preis pro Kategorie'!$D12,'Preis pro Kategorie'!$Y$3:$AA$6,3,FALSE)*'Preis pro Kategorie'!$E12</f>
        <v>0</v>
      </c>
    </row>
    <row r="13" spans="1:29" ht="14.5">
      <c r="A13" s="42" t="str">
        <f t="shared" si="0"/>
        <v>Leiter mit Halbtax bar</v>
      </c>
      <c r="B13" s="167" t="s">
        <v>129</v>
      </c>
      <c r="C13" s="167" t="s">
        <v>32</v>
      </c>
      <c r="D13" s="167" t="s">
        <v>36</v>
      </c>
      <c r="E13" s="150">
        <v>0</v>
      </c>
      <c r="F13" s="42">
        <f>VLOOKUP('Preis pro Kategorie'!$B13,'Preis pro Kategorie'!$O$3:$Q$8,2,FALSE)</f>
        <v>1</v>
      </c>
      <c r="G13" s="42">
        <f>VLOOKUP('Preis pro Kategorie'!$B13,'Preis pro Kategorie'!$O$3:$Q$8,3,FALSE)</f>
        <v>0</v>
      </c>
      <c r="H13" s="42">
        <f>VLOOKUP('Preis pro Kategorie'!$C13,'Preis pro Kategorie'!$S$3:$W$8,2,FALSE)</f>
        <v>0</v>
      </c>
      <c r="I13" s="42">
        <f>VLOOKUP('Preis pro Kategorie'!$C13,'Preis pro Kategorie'!$S$3:$W$8,3,FALSE)</f>
        <v>1</v>
      </c>
      <c r="J13" s="42">
        <f>VLOOKUP('Preis pro Kategorie'!$C13,'Preis pro Kategorie'!$S$3:$W$8,4,FALSE)</f>
        <v>0</v>
      </c>
      <c r="K13" s="42">
        <f>VLOOKUP('Preis pro Kategorie'!$C13,'Preis pro Kategorie'!$S$3:$W$8,5,FALSE)</f>
        <v>0</v>
      </c>
      <c r="L13" s="126">
        <f>VLOOKUP('Preis pro Kategorie'!$D13,'Preis pro Kategorie'!$Y$3:$AA$6,2,FALSE)*'Preis pro Kategorie'!$E13</f>
        <v>0</v>
      </c>
      <c r="M13" s="126">
        <f>VLOOKUP('Preis pro Kategorie'!$D13,'Preis pro Kategorie'!$Y$3:$AA$6,3,FALSE)*'Preis pro Kategorie'!$E13</f>
        <v>0</v>
      </c>
    </row>
    <row r="14" spans="1:29" ht="14.5">
      <c r="A14" s="42" t="str">
        <f t="shared" si="0"/>
        <v>Leiter mit GA bar</v>
      </c>
      <c r="B14" s="167" t="s">
        <v>129</v>
      </c>
      <c r="C14" s="167" t="s">
        <v>31</v>
      </c>
      <c r="D14" s="167" t="s">
        <v>36</v>
      </c>
      <c r="E14" s="150">
        <v>0</v>
      </c>
      <c r="F14" s="42">
        <f>VLOOKUP('Preis pro Kategorie'!$B14,'Preis pro Kategorie'!$O$3:$Q$8,2,FALSE)</f>
        <v>1</v>
      </c>
      <c r="G14" s="42">
        <f>VLOOKUP('Preis pro Kategorie'!$B14,'Preis pro Kategorie'!$O$3:$Q$8,3,FALSE)</f>
        <v>0</v>
      </c>
      <c r="H14" s="42">
        <f>VLOOKUP('Preis pro Kategorie'!$C14,'Preis pro Kategorie'!$S$3:$W$8,2,FALSE)</f>
        <v>1</v>
      </c>
      <c r="I14" s="42">
        <f>VLOOKUP('Preis pro Kategorie'!$C14,'Preis pro Kategorie'!$S$3:$W$8,3,FALSE)</f>
        <v>0</v>
      </c>
      <c r="J14" s="42">
        <f>VLOOKUP('Preis pro Kategorie'!$C14,'Preis pro Kategorie'!$S$3:$W$8,4,FALSE)</f>
        <v>0</v>
      </c>
      <c r="K14" s="42">
        <f>VLOOKUP('Preis pro Kategorie'!$C14,'Preis pro Kategorie'!$S$3:$W$8,5,FALSE)</f>
        <v>0</v>
      </c>
      <c r="L14" s="126">
        <f>VLOOKUP('Preis pro Kategorie'!$D14,'Preis pro Kategorie'!$Y$3:$AA$6,2,FALSE)*'Preis pro Kategorie'!$E14</f>
        <v>0</v>
      </c>
      <c r="M14" s="126">
        <f>VLOOKUP('Preis pro Kategorie'!$D14,'Preis pro Kategorie'!$Y$3:$AA$6,3,FALSE)*'Preis pro Kategorie'!$E14</f>
        <v>0</v>
      </c>
    </row>
    <row r="15" spans="1:29" ht="14.5">
      <c r="A15" s="42" t="str">
        <f t="shared" si="0"/>
        <v>Leiter ohne Fahrkarte bar</v>
      </c>
      <c r="B15" s="167" t="s">
        <v>129</v>
      </c>
      <c r="C15" s="167" t="s">
        <v>125</v>
      </c>
      <c r="D15" s="167" t="s">
        <v>36</v>
      </c>
      <c r="E15" s="150">
        <v>0</v>
      </c>
      <c r="F15" s="42">
        <f>VLOOKUP('Preis pro Kategorie'!$B15,'Preis pro Kategorie'!$O$3:$Q$8,2,FALSE)</f>
        <v>1</v>
      </c>
      <c r="G15" s="42">
        <f>VLOOKUP('Preis pro Kategorie'!$B15,'Preis pro Kategorie'!$O$3:$Q$8,3,FALSE)</f>
        <v>0</v>
      </c>
      <c r="H15" s="42">
        <f>VLOOKUP('Preis pro Kategorie'!$C15,'Preis pro Kategorie'!$S$3:$W$8,2,FALSE)</f>
        <v>0</v>
      </c>
      <c r="I15" s="42">
        <f>VLOOKUP('Preis pro Kategorie'!$C15,'Preis pro Kategorie'!$S$3:$W$8,3,FALSE)</f>
        <v>0</v>
      </c>
      <c r="J15" s="42">
        <f>VLOOKUP('Preis pro Kategorie'!$C15,'Preis pro Kategorie'!$S$3:$W$8,4,FALSE)</f>
        <v>0</v>
      </c>
      <c r="K15" s="42">
        <f>VLOOKUP('Preis pro Kategorie'!$C15,'Preis pro Kategorie'!$S$3:$W$8,5,FALSE)</f>
        <v>1</v>
      </c>
      <c r="L15" s="126">
        <f>VLOOKUP('Preis pro Kategorie'!$D15,'Preis pro Kategorie'!$Y$3:$AA$6,2,FALSE)*'Preis pro Kategorie'!$E15</f>
        <v>0</v>
      </c>
      <c r="M15" s="126">
        <f>VLOOKUP('Preis pro Kategorie'!$D15,'Preis pro Kategorie'!$Y$3:$AA$6,3,FALSE)*'Preis pro Kategorie'!$E15</f>
        <v>0</v>
      </c>
    </row>
    <row r="16" spans="1:29" ht="14.5">
      <c r="A16" s="42" t="str">
        <f t="shared" si="0"/>
        <v xml:space="preserve">abgemeldet  </v>
      </c>
      <c r="B16" s="167" t="s">
        <v>38</v>
      </c>
      <c r="C16" s="167"/>
      <c r="D16" s="167"/>
      <c r="E16" s="150">
        <v>0</v>
      </c>
      <c r="F16" s="42">
        <f>VLOOKUP('Preis pro Kategorie'!$B16,'Preis pro Kategorie'!$O$3:$Q$8,2,FALSE)</f>
        <v>0</v>
      </c>
      <c r="G16" s="42">
        <f>VLOOKUP('Preis pro Kategorie'!$B16,'Preis pro Kategorie'!$O$3:$Q$8,3,FALSE)</f>
        <v>0</v>
      </c>
      <c r="H16" s="42" t="e">
        <f>VLOOKUP('Preis pro Kategorie'!$C16,'Preis pro Kategorie'!$S$3:$W$8,2,FALSE)</f>
        <v>#N/A</v>
      </c>
      <c r="I16" s="42" t="e">
        <f>VLOOKUP('Preis pro Kategorie'!$C16,'Preis pro Kategorie'!$S$3:$W$8,3,FALSE)</f>
        <v>#N/A</v>
      </c>
      <c r="J16" s="42" t="e">
        <f>VLOOKUP('Preis pro Kategorie'!$C16,'Preis pro Kategorie'!$S$3:$W$8,4,FALSE)</f>
        <v>#N/A</v>
      </c>
      <c r="K16" s="42" t="e">
        <f>VLOOKUP('Preis pro Kategorie'!$C16,'Preis pro Kategorie'!$S$3:$W$8,5,FALSE)</f>
        <v>#N/A</v>
      </c>
      <c r="L16" s="126" t="e">
        <f>VLOOKUP('Preis pro Kategorie'!$D16,'Preis pro Kategorie'!$Y$3:$AA$6,2,FALSE)*'Preis pro Kategorie'!$E16</f>
        <v>#N/A</v>
      </c>
      <c r="M16" s="126" t="e">
        <f>VLOOKUP('Preis pro Kategorie'!$D16,'Preis pro Kategorie'!$Y$3:$AA$6,3,FALSE)*'Preis pro Kategorie'!$E16</f>
        <v>#N/A</v>
      </c>
    </row>
    <row r="17" spans="1:13" ht="14.5">
      <c r="A17" s="42" t="str">
        <f t="shared" ref="A17:A23" si="1">CONCATENATE(B17," ",C17," ",D17)</f>
        <v xml:space="preserve">  </v>
      </c>
      <c r="B17" s="185"/>
      <c r="C17" s="185"/>
      <c r="D17" s="185"/>
      <c r="E17" s="150"/>
      <c r="F17" s="42" t="e">
        <f>VLOOKUP('Preis pro Kategorie'!$B17,'Preis pro Kategorie'!$O$3:$Q$8,2,FALSE)</f>
        <v>#N/A</v>
      </c>
      <c r="G17" s="42" t="e">
        <f>VLOOKUP('Preis pro Kategorie'!$B17,'Preis pro Kategorie'!$O$3:$Q$8,3,FALSE)</f>
        <v>#N/A</v>
      </c>
      <c r="H17" s="42" t="e">
        <f>VLOOKUP('Preis pro Kategorie'!$C17,'Preis pro Kategorie'!$S$3:$W$8,2,FALSE)</f>
        <v>#N/A</v>
      </c>
      <c r="I17" s="42" t="e">
        <f>VLOOKUP('Preis pro Kategorie'!$C17,'Preis pro Kategorie'!$S$3:$W$8,3,FALSE)</f>
        <v>#N/A</v>
      </c>
      <c r="J17" s="42" t="e">
        <f>VLOOKUP('Preis pro Kategorie'!$C17,'Preis pro Kategorie'!$S$3:$W$8,4,FALSE)</f>
        <v>#N/A</v>
      </c>
      <c r="K17" s="42" t="e">
        <f>VLOOKUP('Preis pro Kategorie'!$C17,'Preis pro Kategorie'!$S$3:$W$8,5,FALSE)</f>
        <v>#N/A</v>
      </c>
      <c r="L17" s="126" t="e">
        <f>VLOOKUP('Preis pro Kategorie'!$D17,'Preis pro Kategorie'!$Y$3:$AA$6,2,FALSE)*'Preis pro Kategorie'!$E17</f>
        <v>#N/A</v>
      </c>
      <c r="M17" s="126" t="e">
        <f>VLOOKUP('Preis pro Kategorie'!$D17,'Preis pro Kategorie'!$Y$3:$AA$6,3,FALSE)*'Preis pro Kategorie'!$E17</f>
        <v>#N/A</v>
      </c>
    </row>
    <row r="18" spans="1:13" ht="14.5">
      <c r="A18" s="42" t="str">
        <f t="shared" si="1"/>
        <v xml:space="preserve">  </v>
      </c>
      <c r="B18" s="185"/>
      <c r="C18" s="185"/>
      <c r="D18" s="185"/>
      <c r="E18" s="150"/>
      <c r="F18" s="42" t="e">
        <f>VLOOKUP('Preis pro Kategorie'!$B18,'Preis pro Kategorie'!$O$3:$Q$8,2,FALSE)</f>
        <v>#N/A</v>
      </c>
      <c r="G18" s="42" t="e">
        <f>VLOOKUP('Preis pro Kategorie'!$B18,'Preis pro Kategorie'!$O$3:$Q$8,3,FALSE)</f>
        <v>#N/A</v>
      </c>
      <c r="H18" s="42" t="e">
        <f>VLOOKUP('Preis pro Kategorie'!$C18,'Preis pro Kategorie'!$S$3:$W$8,2,FALSE)</f>
        <v>#N/A</v>
      </c>
      <c r="I18" s="42" t="e">
        <f>VLOOKUP('Preis pro Kategorie'!$C18,'Preis pro Kategorie'!$S$3:$W$8,3,FALSE)</f>
        <v>#N/A</v>
      </c>
      <c r="J18" s="42" t="e">
        <f>VLOOKUP('Preis pro Kategorie'!$C18,'Preis pro Kategorie'!$S$3:$W$8,4,FALSE)</f>
        <v>#N/A</v>
      </c>
      <c r="K18" s="42" t="e">
        <f>VLOOKUP('Preis pro Kategorie'!$C18,'Preis pro Kategorie'!$S$3:$W$8,5,FALSE)</f>
        <v>#N/A</v>
      </c>
      <c r="L18" s="126" t="e">
        <f>VLOOKUP('Preis pro Kategorie'!$D18,'Preis pro Kategorie'!$Y$3:$AA$6,2,FALSE)*'Preis pro Kategorie'!$E18</f>
        <v>#N/A</v>
      </c>
      <c r="M18" s="126" t="e">
        <f>VLOOKUP('Preis pro Kategorie'!$D18,'Preis pro Kategorie'!$Y$3:$AA$6,3,FALSE)*'Preis pro Kategorie'!$E18</f>
        <v>#N/A</v>
      </c>
    </row>
    <row r="19" spans="1:13" ht="14.5">
      <c r="A19" s="42" t="str">
        <f t="shared" si="1"/>
        <v xml:space="preserve">  </v>
      </c>
      <c r="B19" s="185"/>
      <c r="C19" s="185"/>
      <c r="D19" s="185"/>
      <c r="E19" s="150"/>
      <c r="F19" s="42" t="e">
        <f>VLOOKUP('Preis pro Kategorie'!$B19,'Preis pro Kategorie'!$O$3:$Q$8,2,FALSE)</f>
        <v>#N/A</v>
      </c>
      <c r="G19" s="42" t="e">
        <f>VLOOKUP('Preis pro Kategorie'!$B19,'Preis pro Kategorie'!$O$3:$Q$8,3,FALSE)</f>
        <v>#N/A</v>
      </c>
      <c r="H19" s="42" t="e">
        <f>VLOOKUP('Preis pro Kategorie'!$C19,'Preis pro Kategorie'!$S$3:$W$8,2,FALSE)</f>
        <v>#N/A</v>
      </c>
      <c r="I19" s="42" t="e">
        <f>VLOOKUP('Preis pro Kategorie'!$C19,'Preis pro Kategorie'!$S$3:$W$8,3,FALSE)</f>
        <v>#N/A</v>
      </c>
      <c r="J19" s="42" t="e">
        <f>VLOOKUP('Preis pro Kategorie'!$C19,'Preis pro Kategorie'!$S$3:$W$8,4,FALSE)</f>
        <v>#N/A</v>
      </c>
      <c r="K19" s="42" t="e">
        <f>VLOOKUP('Preis pro Kategorie'!$C19,'Preis pro Kategorie'!$S$3:$W$8,5,FALSE)</f>
        <v>#N/A</v>
      </c>
      <c r="L19" s="126" t="e">
        <f>VLOOKUP('Preis pro Kategorie'!$D19,'Preis pro Kategorie'!$Y$3:$AA$6,2,FALSE)*'Preis pro Kategorie'!$E19</f>
        <v>#N/A</v>
      </c>
      <c r="M19" s="126" t="e">
        <f>VLOOKUP('Preis pro Kategorie'!$D19,'Preis pro Kategorie'!$Y$3:$AA$6,3,FALSE)*'Preis pro Kategorie'!$E19</f>
        <v>#N/A</v>
      </c>
    </row>
    <row r="20" spans="1:13" ht="14.5">
      <c r="A20" s="42" t="str">
        <f t="shared" si="1"/>
        <v xml:space="preserve">  </v>
      </c>
      <c r="B20" s="185"/>
      <c r="C20" s="185"/>
      <c r="D20" s="185"/>
      <c r="E20" s="150"/>
      <c r="F20" s="42" t="e">
        <f>VLOOKUP('Preis pro Kategorie'!$B20,'Preis pro Kategorie'!$O$3:$Q$8,2,FALSE)</f>
        <v>#N/A</v>
      </c>
      <c r="G20" s="42" t="e">
        <f>VLOOKUP('Preis pro Kategorie'!$B20,'Preis pro Kategorie'!$O$3:$Q$8,3,FALSE)</f>
        <v>#N/A</v>
      </c>
      <c r="H20" s="42" t="e">
        <f>VLOOKUP('Preis pro Kategorie'!$C20,'Preis pro Kategorie'!$S$3:$W$8,2,FALSE)</f>
        <v>#N/A</v>
      </c>
      <c r="I20" s="42" t="e">
        <f>VLOOKUP('Preis pro Kategorie'!$C20,'Preis pro Kategorie'!$S$3:$W$8,3,FALSE)</f>
        <v>#N/A</v>
      </c>
      <c r="J20" s="42" t="e">
        <f>VLOOKUP('Preis pro Kategorie'!$C20,'Preis pro Kategorie'!$S$3:$W$8,4,FALSE)</f>
        <v>#N/A</v>
      </c>
      <c r="K20" s="42" t="e">
        <f>VLOOKUP('Preis pro Kategorie'!$C20,'Preis pro Kategorie'!$S$3:$W$8,5,FALSE)</f>
        <v>#N/A</v>
      </c>
      <c r="L20" s="126" t="e">
        <f>VLOOKUP('Preis pro Kategorie'!$D20,'Preis pro Kategorie'!$Y$3:$AA$6,2,FALSE)*'Preis pro Kategorie'!$E20</f>
        <v>#N/A</v>
      </c>
      <c r="M20" s="126" t="e">
        <f>VLOOKUP('Preis pro Kategorie'!$D20,'Preis pro Kategorie'!$Y$3:$AA$6,3,FALSE)*'Preis pro Kategorie'!$E20</f>
        <v>#N/A</v>
      </c>
    </row>
    <row r="21" spans="1:13" ht="14.5">
      <c r="A21" s="42" t="str">
        <f t="shared" si="1"/>
        <v xml:space="preserve">  </v>
      </c>
      <c r="B21" s="185"/>
      <c r="C21" s="185"/>
      <c r="D21" s="185"/>
      <c r="E21" s="150"/>
      <c r="F21" s="42" t="e">
        <f>VLOOKUP('Preis pro Kategorie'!$B21,'Preis pro Kategorie'!$O$3:$Q$8,2,FALSE)</f>
        <v>#N/A</v>
      </c>
      <c r="G21" s="42" t="e">
        <f>VLOOKUP('Preis pro Kategorie'!$B21,'Preis pro Kategorie'!$O$3:$Q$8,3,FALSE)</f>
        <v>#N/A</v>
      </c>
      <c r="H21" s="42" t="e">
        <f>VLOOKUP('Preis pro Kategorie'!$C21,'Preis pro Kategorie'!$S$3:$W$8,2,FALSE)</f>
        <v>#N/A</v>
      </c>
      <c r="I21" s="42" t="e">
        <f>VLOOKUP('Preis pro Kategorie'!$C21,'Preis pro Kategorie'!$S$3:$W$8,3,FALSE)</f>
        <v>#N/A</v>
      </c>
      <c r="J21" s="42" t="e">
        <f>VLOOKUP('Preis pro Kategorie'!$C21,'Preis pro Kategorie'!$S$3:$W$8,4,FALSE)</f>
        <v>#N/A</v>
      </c>
      <c r="K21" s="42" t="e">
        <f>VLOOKUP('Preis pro Kategorie'!$C21,'Preis pro Kategorie'!$S$3:$W$8,5,FALSE)</f>
        <v>#N/A</v>
      </c>
      <c r="L21" s="126" t="e">
        <f>VLOOKUP('Preis pro Kategorie'!$D21,'Preis pro Kategorie'!$Y$3:$AA$6,2,FALSE)*'Preis pro Kategorie'!$E21</f>
        <v>#N/A</v>
      </c>
      <c r="M21" s="126" t="e">
        <f>VLOOKUP('Preis pro Kategorie'!$D21,'Preis pro Kategorie'!$Y$3:$AA$6,3,FALSE)*'Preis pro Kategorie'!$E21</f>
        <v>#N/A</v>
      </c>
    </row>
    <row r="22" spans="1:13" ht="14.5">
      <c r="A22" s="42" t="str">
        <f t="shared" si="1"/>
        <v xml:space="preserve">  </v>
      </c>
      <c r="B22" s="185"/>
      <c r="C22" s="185"/>
      <c r="D22" s="185"/>
      <c r="E22" s="150"/>
      <c r="F22" s="42" t="e">
        <f>VLOOKUP('Preis pro Kategorie'!$B22,'Preis pro Kategorie'!$O$3:$Q$8,2,FALSE)</f>
        <v>#N/A</v>
      </c>
      <c r="G22" s="42" t="e">
        <f>VLOOKUP('Preis pro Kategorie'!$B22,'Preis pro Kategorie'!$O$3:$Q$8,3,FALSE)</f>
        <v>#N/A</v>
      </c>
      <c r="H22" s="42" t="e">
        <f>VLOOKUP('Preis pro Kategorie'!$C22,'Preis pro Kategorie'!$S$3:$W$8,2,FALSE)</f>
        <v>#N/A</v>
      </c>
      <c r="I22" s="42" t="e">
        <f>VLOOKUP('Preis pro Kategorie'!$C22,'Preis pro Kategorie'!$S$3:$W$8,3,FALSE)</f>
        <v>#N/A</v>
      </c>
      <c r="J22" s="42" t="e">
        <f>VLOOKUP('Preis pro Kategorie'!$C22,'Preis pro Kategorie'!$S$3:$W$8,4,FALSE)</f>
        <v>#N/A</v>
      </c>
      <c r="K22" s="42" t="e">
        <f>VLOOKUP('Preis pro Kategorie'!$C22,'Preis pro Kategorie'!$S$3:$W$8,5,FALSE)</f>
        <v>#N/A</v>
      </c>
      <c r="L22" s="126" t="e">
        <f>VLOOKUP('Preis pro Kategorie'!$D22,'Preis pro Kategorie'!$Y$3:$AA$6,2,FALSE)*'Preis pro Kategorie'!$E22</f>
        <v>#N/A</v>
      </c>
      <c r="M22" s="126" t="e">
        <f>VLOOKUP('Preis pro Kategorie'!$D22,'Preis pro Kategorie'!$Y$3:$AA$6,3,FALSE)*'Preis pro Kategorie'!$E22</f>
        <v>#N/A</v>
      </c>
    </row>
    <row r="23" spans="1:13" ht="14.5">
      <c r="A23" s="42" t="str">
        <f t="shared" si="1"/>
        <v xml:space="preserve">  </v>
      </c>
      <c r="B23" s="185"/>
      <c r="C23" s="185"/>
      <c r="D23" s="185"/>
      <c r="E23" s="150"/>
      <c r="F23" s="42" t="e">
        <f>VLOOKUP('Preis pro Kategorie'!$B23,'Preis pro Kategorie'!$O$3:$Q$8,2,FALSE)</f>
        <v>#N/A</v>
      </c>
      <c r="G23" s="42" t="e">
        <f>VLOOKUP('Preis pro Kategorie'!$B23,'Preis pro Kategorie'!$O$3:$Q$8,3,FALSE)</f>
        <v>#N/A</v>
      </c>
      <c r="H23" s="42" t="e">
        <f>VLOOKUP('Preis pro Kategorie'!$C23,'Preis pro Kategorie'!$S$3:$W$8,2,FALSE)</f>
        <v>#N/A</v>
      </c>
      <c r="I23" s="42" t="e">
        <f>VLOOKUP('Preis pro Kategorie'!$C23,'Preis pro Kategorie'!$S$3:$W$8,3,FALSE)</f>
        <v>#N/A</v>
      </c>
      <c r="J23" s="42" t="e">
        <f>VLOOKUP('Preis pro Kategorie'!$C23,'Preis pro Kategorie'!$S$3:$W$8,4,FALSE)</f>
        <v>#N/A</v>
      </c>
      <c r="K23" s="42" t="e">
        <f>VLOOKUP('Preis pro Kategorie'!$C23,'Preis pro Kategorie'!$S$3:$W$8,5,FALSE)</f>
        <v>#N/A</v>
      </c>
      <c r="L23" s="126" t="e">
        <f>VLOOKUP('Preis pro Kategorie'!$D23,'Preis pro Kategorie'!$Y$3:$AA$6,2,FALSE)*'Preis pro Kategorie'!$E23</f>
        <v>#N/A</v>
      </c>
      <c r="M23" s="126" t="e">
        <f>VLOOKUP('Preis pro Kategorie'!$D23,'Preis pro Kategorie'!$Y$3:$AA$6,3,FALSE)*'Preis pro Kategorie'!$E23</f>
        <v>#N/A</v>
      </c>
    </row>
    <row r="24" spans="1:13" ht="14.5">
      <c r="A24" s="42" t="str">
        <f>CONCATENATE(B24," ",C24," ",D24)</f>
        <v xml:space="preserve">  </v>
      </c>
      <c r="B24" s="185"/>
      <c r="C24" s="185"/>
      <c r="D24" s="185"/>
      <c r="E24" s="150"/>
      <c r="F24" s="42" t="e">
        <f>VLOOKUP('Preis pro Kategorie'!$B24,'Preis pro Kategorie'!$O$3:$Q$8,2,FALSE)</f>
        <v>#N/A</v>
      </c>
      <c r="G24" s="42" t="e">
        <f>VLOOKUP('Preis pro Kategorie'!$B24,'Preis pro Kategorie'!$O$3:$Q$8,3,FALSE)</f>
        <v>#N/A</v>
      </c>
      <c r="H24" s="42" t="e">
        <f>VLOOKUP('Preis pro Kategorie'!$C24,'Preis pro Kategorie'!$S$3:$W$8,2,FALSE)</f>
        <v>#N/A</v>
      </c>
      <c r="I24" s="42" t="e">
        <f>VLOOKUP('Preis pro Kategorie'!$C24,'Preis pro Kategorie'!$S$3:$W$8,3,FALSE)</f>
        <v>#N/A</v>
      </c>
      <c r="J24" s="42" t="e">
        <f>VLOOKUP('Preis pro Kategorie'!$C24,'Preis pro Kategorie'!$S$3:$W$8,4,FALSE)</f>
        <v>#N/A</v>
      </c>
      <c r="K24" s="42" t="e">
        <f>VLOOKUP('Preis pro Kategorie'!$C24,'Preis pro Kategorie'!$S$3:$W$8,5,FALSE)</f>
        <v>#N/A</v>
      </c>
      <c r="L24" s="126" t="e">
        <f>VLOOKUP('Preis pro Kategorie'!$D24,'Preis pro Kategorie'!$Y$3:$AA$6,2,FALSE)*'Preis pro Kategorie'!$E24</f>
        <v>#N/A</v>
      </c>
      <c r="M24" s="126" t="e">
        <f>VLOOKUP('Preis pro Kategorie'!$D24,'Preis pro Kategorie'!$Y$3:$AA$6,3,FALSE)*'Preis pro Kategorie'!$E24</f>
        <v>#N/A</v>
      </c>
    </row>
    <row r="25" spans="1:13" ht="14.5">
      <c r="A25" s="42" t="str">
        <f>CONCATENATE(B25," ",C25," ",D25)</f>
        <v xml:space="preserve">  </v>
      </c>
      <c r="B25" s="185"/>
      <c r="C25" s="185"/>
      <c r="D25" s="185"/>
      <c r="E25" s="150"/>
      <c r="F25" s="42" t="e">
        <f>VLOOKUP('Preis pro Kategorie'!$B25,'Preis pro Kategorie'!$O$3:$Q$8,2,FALSE)</f>
        <v>#N/A</v>
      </c>
      <c r="G25" s="42" t="e">
        <f>VLOOKUP('Preis pro Kategorie'!$B25,'Preis pro Kategorie'!$O$3:$Q$8,3,FALSE)</f>
        <v>#N/A</v>
      </c>
      <c r="H25" s="42" t="e">
        <f>VLOOKUP('Preis pro Kategorie'!$C25,'Preis pro Kategorie'!$S$3:$W$8,2,FALSE)</f>
        <v>#N/A</v>
      </c>
      <c r="I25" s="42" t="e">
        <f>VLOOKUP('Preis pro Kategorie'!$C25,'Preis pro Kategorie'!$S$3:$W$8,3,FALSE)</f>
        <v>#N/A</v>
      </c>
      <c r="J25" s="42" t="e">
        <f>VLOOKUP('Preis pro Kategorie'!$C25,'Preis pro Kategorie'!$S$3:$W$8,4,FALSE)</f>
        <v>#N/A</v>
      </c>
      <c r="K25" s="42" t="e">
        <f>VLOOKUP('Preis pro Kategorie'!$C25,'Preis pro Kategorie'!$S$3:$W$8,5,FALSE)</f>
        <v>#N/A</v>
      </c>
      <c r="L25" s="126" t="e">
        <f>VLOOKUP('Preis pro Kategorie'!$D25,'Preis pro Kategorie'!$Y$3:$AA$6,2,FALSE)*'Preis pro Kategorie'!$E25</f>
        <v>#N/A</v>
      </c>
      <c r="M25" s="126" t="e">
        <f>VLOOKUP('Preis pro Kategorie'!$D25,'Preis pro Kategorie'!$Y$3:$AA$6,3,FALSE)*'Preis pro Kategorie'!$E25</f>
        <v>#N/A</v>
      </c>
    </row>
    <row r="26" spans="1:13" ht="14.5">
      <c r="A26" s="42" t="str">
        <f>CONCATENATE(B26," ",C26," ",D26)</f>
        <v xml:space="preserve">  </v>
      </c>
      <c r="B26" s="185"/>
      <c r="C26" s="185"/>
      <c r="D26" s="185"/>
      <c r="E26" s="150"/>
      <c r="F26" s="42" t="e">
        <f>VLOOKUP('Preis pro Kategorie'!$B26,'Preis pro Kategorie'!$O$3:$Q$8,2,FALSE)</f>
        <v>#N/A</v>
      </c>
      <c r="G26" s="42" t="e">
        <f>VLOOKUP('Preis pro Kategorie'!$B26,'Preis pro Kategorie'!$O$3:$Q$8,3,FALSE)</f>
        <v>#N/A</v>
      </c>
      <c r="H26" s="42" t="e">
        <f>VLOOKUP('Preis pro Kategorie'!$C26,'Preis pro Kategorie'!$S$3:$W$8,2,FALSE)</f>
        <v>#N/A</v>
      </c>
      <c r="I26" s="42" t="e">
        <f>VLOOKUP('Preis pro Kategorie'!$C26,'Preis pro Kategorie'!$S$3:$W$8,3,FALSE)</f>
        <v>#N/A</v>
      </c>
      <c r="J26" s="42" t="e">
        <f>VLOOKUP('Preis pro Kategorie'!$C26,'Preis pro Kategorie'!$S$3:$W$8,4,FALSE)</f>
        <v>#N/A</v>
      </c>
      <c r="K26" s="42" t="e">
        <f>VLOOKUP('Preis pro Kategorie'!$C26,'Preis pro Kategorie'!$S$3:$W$8,5,FALSE)</f>
        <v>#N/A</v>
      </c>
      <c r="L26" s="126" t="e">
        <f>VLOOKUP('Preis pro Kategorie'!$D26,'Preis pro Kategorie'!$Y$3:$AA$6,2,FALSE)*'Preis pro Kategorie'!$E26</f>
        <v>#N/A</v>
      </c>
      <c r="M26" s="126" t="e">
        <f>VLOOKUP('Preis pro Kategorie'!$D26,'Preis pro Kategorie'!$Y$3:$AA$6,3,FALSE)*'Preis pro Kategorie'!$E26</f>
        <v>#N/A</v>
      </c>
    </row>
    <row r="27" spans="1:13" ht="14.5">
      <c r="A27" s="42" t="str">
        <f>CONCATENATE(B27," ",C27," ",D27)</f>
        <v xml:space="preserve">  </v>
      </c>
      <c r="B27" s="185"/>
      <c r="C27" s="185"/>
      <c r="D27" s="185"/>
      <c r="E27" s="150"/>
      <c r="F27" s="42" t="e">
        <f>VLOOKUP('Preis pro Kategorie'!$B27,'Preis pro Kategorie'!$O$3:$Q$8,2,FALSE)</f>
        <v>#N/A</v>
      </c>
      <c r="G27" s="42" t="e">
        <f>VLOOKUP('Preis pro Kategorie'!$B27,'Preis pro Kategorie'!$O$3:$Q$8,3,FALSE)</f>
        <v>#N/A</v>
      </c>
      <c r="H27" s="42" t="e">
        <f>VLOOKUP('Preis pro Kategorie'!$C27,'Preis pro Kategorie'!$S$3:$W$8,2,FALSE)</f>
        <v>#N/A</v>
      </c>
      <c r="I27" s="42" t="e">
        <f>VLOOKUP('Preis pro Kategorie'!$C27,'Preis pro Kategorie'!$S$3:$W$8,3,FALSE)</f>
        <v>#N/A</v>
      </c>
      <c r="J27" s="42" t="e">
        <f>VLOOKUP('Preis pro Kategorie'!$C27,'Preis pro Kategorie'!$S$3:$W$8,4,FALSE)</f>
        <v>#N/A</v>
      </c>
      <c r="K27" s="42" t="e">
        <f>VLOOKUP('Preis pro Kategorie'!$C27,'Preis pro Kategorie'!$S$3:$W$8,5,FALSE)</f>
        <v>#N/A</v>
      </c>
      <c r="L27" s="126" t="e">
        <f>VLOOKUP('Preis pro Kategorie'!$D27,'Preis pro Kategorie'!$Y$3:$AA$6,2,FALSE)*'Preis pro Kategorie'!$E27</f>
        <v>#N/A</v>
      </c>
      <c r="M27" s="126" t="e">
        <f>VLOOKUP('Preis pro Kategorie'!$D27,'Preis pro Kategorie'!$Y$3:$AA$6,3,FALSE)*'Preis pro Kategorie'!$E27</f>
        <v>#N/A</v>
      </c>
    </row>
  </sheetData>
  <mergeCells count="1">
    <mergeCell ref="A1:E1"/>
  </mergeCells>
  <conditionalFormatting sqref="D28:E65536 D3:E3 D25:D27 D17:D23">
    <cfRule type="cellIs" dxfId="80" priority="17" operator="equal">
      <formula>"bar"</formula>
    </cfRule>
    <cfRule type="cellIs" dxfId="79" priority="18" operator="equal">
      <formula>"überwiesen"</formula>
    </cfRule>
  </conditionalFormatting>
  <conditionalFormatting sqref="Y3">
    <cfRule type="cellIs" dxfId="78" priority="11" operator="equal">
      <formula>"bar"</formula>
    </cfRule>
    <cfRule type="cellIs" dxfId="77" priority="12" operator="equal">
      <formula>"überwiesen"</formula>
    </cfRule>
  </conditionalFormatting>
  <conditionalFormatting sqref="D24">
    <cfRule type="cellIs" dxfId="76" priority="3" operator="equal">
      <formula>"bar"</formula>
    </cfRule>
    <cfRule type="cellIs" dxfId="75" priority="4" operator="equal">
      <formula>"überwiesen"</formula>
    </cfRule>
  </conditionalFormatting>
  <conditionalFormatting sqref="D16">
    <cfRule type="cellIs" dxfId="74" priority="1" operator="equal">
      <formula>"bar"</formula>
    </cfRule>
    <cfRule type="cellIs" dxfId="73" priority="2" operator="equal">
      <formula>"überwiesen"</formula>
    </cfRule>
  </conditionalFormatting>
  <dataValidations count="4">
    <dataValidation type="list" allowBlank="1" showInputMessage="1" showErrorMessage="1" sqref="S4">
      <formula1>" ,ohne Abo,mit Halbtax,mitGA"</formula1>
    </dataValidation>
    <dataValidation type="list" allowBlank="1" showInputMessage="1" showErrorMessage="1" sqref="B4:B27">
      <formula1>$O:$O</formula1>
    </dataValidation>
    <dataValidation type="list" allowBlank="1" showInputMessage="1" showErrorMessage="1" sqref="C4:C27">
      <formula1>$S:$S</formula1>
    </dataValidation>
    <dataValidation type="list" allowBlank="1" showInputMessage="1" showErrorMessage="1" sqref="D4:D27">
      <formula1>$Y:$Y</formula1>
    </dataValidation>
  </dataValidations>
  <pageMargins left="0.7" right="0.7" top="0.75" bottom="0.75" header="0.3" footer="0.3"/>
  <pageSetup paperSize="9" scale="75" orientation="portrait" r:id="rId1"/>
  <tableParts count="4">
    <tablePart r:id="rId2"/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61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 activeCell="O14" sqref="O14"/>
    </sheetView>
  </sheetViews>
  <sheetFormatPr baseColWidth="10" defaultColWidth="11" defaultRowHeight="13" outlineLevelRow="1" outlineLevelCol="1"/>
  <cols>
    <col min="1" max="1" width="4.83203125" style="25" customWidth="1"/>
    <col min="2" max="2" width="25.5" style="59" bestFit="1" customWidth="1"/>
    <col min="3" max="3" width="19.08203125" style="21" customWidth="1"/>
    <col min="4" max="4" width="11.25" style="21" customWidth="1"/>
    <col min="5" max="5" width="24" style="21" customWidth="1"/>
    <col min="6" max="10" width="7.75" style="36" hidden="1" customWidth="1" outlineLevel="1"/>
    <col min="11" max="11" width="8.83203125" style="36" hidden="1" customWidth="1" outlineLevel="1"/>
    <col min="12" max="12" width="10.5" style="36" hidden="1" customWidth="1" outlineLevel="1"/>
    <col min="13" max="13" width="10.08203125" style="36" hidden="1" customWidth="1" outlineLevel="1"/>
    <col min="14" max="14" width="13.83203125" style="32" bestFit="1" customWidth="1" collapsed="1"/>
    <col min="15" max="15" width="15.58203125" style="32" customWidth="1"/>
    <col min="16" max="16384" width="11" style="21"/>
  </cols>
  <sheetData>
    <row r="1" spans="1:15" ht="74.25" customHeight="1">
      <c r="A1" s="210"/>
      <c r="B1" s="210"/>
      <c r="C1" s="210"/>
      <c r="D1" s="26"/>
      <c r="E1" s="26"/>
      <c r="F1" s="34"/>
      <c r="G1" s="34"/>
      <c r="H1" s="34"/>
      <c r="I1" s="34"/>
      <c r="J1" s="34"/>
      <c r="K1" s="34"/>
      <c r="L1" s="34"/>
      <c r="M1" s="34"/>
      <c r="N1" s="29"/>
      <c r="O1" s="29"/>
    </row>
    <row r="2" spans="1:15" ht="15" customHeight="1">
      <c r="A2" s="210"/>
      <c r="B2" s="210"/>
      <c r="C2" s="210"/>
      <c r="D2" s="26"/>
      <c r="E2" s="26"/>
      <c r="F2" s="34"/>
      <c r="G2" s="34"/>
      <c r="H2" s="34"/>
      <c r="I2" s="34"/>
      <c r="J2" s="34"/>
      <c r="K2" s="34"/>
      <c r="L2" s="34"/>
      <c r="M2" s="34"/>
      <c r="N2" s="29"/>
      <c r="O2" s="29"/>
    </row>
    <row r="3" spans="1:15" ht="18.5">
      <c r="A3" s="211" t="s">
        <v>20</v>
      </c>
      <c r="B3" s="211"/>
      <c r="C3" s="212"/>
      <c r="D3" s="27"/>
      <c r="E3" s="27" t="s">
        <v>141</v>
      </c>
      <c r="F3" s="35"/>
      <c r="G3" s="35"/>
      <c r="H3" s="35"/>
      <c r="I3" s="35"/>
      <c r="J3" s="35"/>
      <c r="K3" s="35"/>
      <c r="L3" s="35"/>
      <c r="M3" s="35"/>
      <c r="N3" s="30"/>
      <c r="O3" s="30"/>
    </row>
    <row r="4" spans="1:15" ht="15.5">
      <c r="A4" s="213" t="str">
        <f>Deckblatt!$A$4</f>
        <v>[Anlass- Name]</v>
      </c>
      <c r="B4" s="213"/>
      <c r="C4" s="213"/>
      <c r="D4" s="27"/>
      <c r="E4" s="27"/>
      <c r="F4" s="35"/>
      <c r="G4" s="35"/>
      <c r="H4" s="35"/>
      <c r="I4" s="35"/>
      <c r="J4" s="35"/>
      <c r="K4" s="35"/>
      <c r="L4" s="35"/>
      <c r="M4" s="35"/>
      <c r="N4" s="30"/>
      <c r="O4" s="30"/>
    </row>
    <row r="5" spans="1:15" ht="32.25" hidden="1" customHeight="1" outlineLevel="1">
      <c r="A5" s="21"/>
      <c r="B5" s="58"/>
      <c r="C5" s="22"/>
      <c r="D5" s="23"/>
      <c r="E5" s="23"/>
      <c r="F5" s="54">
        <v>6</v>
      </c>
      <c r="G5" s="54">
        <v>7</v>
      </c>
      <c r="H5" s="54">
        <v>8</v>
      </c>
      <c r="I5" s="54">
        <v>9</v>
      </c>
      <c r="J5" s="54">
        <v>10</v>
      </c>
      <c r="K5" s="54">
        <v>11</v>
      </c>
      <c r="L5" s="191">
        <v>12</v>
      </c>
      <c r="M5" s="191">
        <v>13</v>
      </c>
      <c r="N5" s="54"/>
      <c r="O5" s="31"/>
    </row>
    <row r="6" spans="1:15" s="24" customFormat="1" ht="60" customHeight="1" collapsed="1">
      <c r="A6" s="90" t="s">
        <v>25</v>
      </c>
      <c r="B6" s="91" t="s">
        <v>45</v>
      </c>
      <c r="C6" s="92" t="s">
        <v>4</v>
      </c>
      <c r="D6" s="93" t="s">
        <v>57</v>
      </c>
      <c r="E6" s="94" t="s">
        <v>0</v>
      </c>
      <c r="F6" s="55" t="s">
        <v>39</v>
      </c>
      <c r="G6" s="55" t="s">
        <v>40</v>
      </c>
      <c r="H6" s="55" t="s">
        <v>84</v>
      </c>
      <c r="I6" s="55" t="s">
        <v>62</v>
      </c>
      <c r="J6" s="55" t="s">
        <v>63</v>
      </c>
      <c r="K6" s="55" t="s">
        <v>126</v>
      </c>
      <c r="L6" s="55" t="s">
        <v>134</v>
      </c>
      <c r="M6" s="55" t="s">
        <v>135</v>
      </c>
      <c r="N6" s="95" t="s">
        <v>136</v>
      </c>
      <c r="O6" s="95" t="s">
        <v>137</v>
      </c>
    </row>
    <row r="7" spans="1:15" ht="15" customHeight="1">
      <c r="A7" s="96">
        <v>1</v>
      </c>
      <c r="B7" s="188" t="s">
        <v>50</v>
      </c>
      <c r="C7" s="98" t="s">
        <v>33</v>
      </c>
      <c r="D7" s="98"/>
      <c r="E7" s="98"/>
      <c r="F7" s="99">
        <f>IFERROR(VLOOKUP(Teilnehmerliste!$B7,'Preis pro Kategorie'!$A$4:$M$27,F$5,FALSE),0)</f>
        <v>1</v>
      </c>
      <c r="G7" s="99">
        <f>IFERROR(VLOOKUP(Teilnehmerliste!$B7,'Preis pro Kategorie'!$A$4:$M$27,G$5,FALSE),0)</f>
        <v>0</v>
      </c>
      <c r="H7" s="99">
        <f>IFERROR(VLOOKUP(Teilnehmerliste!$B7,'Preis pro Kategorie'!$A$4:$M$27,H$5,FALSE),0)</f>
        <v>0</v>
      </c>
      <c r="I7" s="99">
        <f>IFERROR(VLOOKUP(Teilnehmerliste!$B7,'Preis pro Kategorie'!$A$4:$M$27,I$5,FALSE),0)</f>
        <v>0</v>
      </c>
      <c r="J7" s="99">
        <f>IFERROR(VLOOKUP(Teilnehmerliste!$B7,'Preis pro Kategorie'!$A$4:$M$27,J$5,FALSE),0)</f>
        <v>1</v>
      </c>
      <c r="K7" s="99">
        <f>IFERROR(VLOOKUP(Teilnehmerliste!$B7,'Preis pro Kategorie'!$A$4:$M$27,K$5,FALSE),0)</f>
        <v>0</v>
      </c>
      <c r="L7" s="100">
        <f>IFERROR(VLOOKUP(Teilnehmerliste!$B7,'Preis pro Kategorie'!$A$4:$M$27,L$5,FALSE),0)</f>
        <v>0</v>
      </c>
      <c r="M7" s="100">
        <f>IFERROR(VLOOKUP(Teilnehmerliste!$B7,'Preis pro Kategorie'!$A$4:$M$27,M$5,FALSE),0)</f>
        <v>0</v>
      </c>
      <c r="N7" s="132">
        <f>IFERROR(Teilnehmerliste!$L7+Teilnehmerliste!$M7,0)</f>
        <v>0</v>
      </c>
      <c r="O7" s="189" t="s">
        <v>23</v>
      </c>
    </row>
    <row r="8" spans="1:15" ht="15" customHeight="1">
      <c r="A8" s="96">
        <v>2</v>
      </c>
      <c r="B8" s="188" t="s">
        <v>51</v>
      </c>
      <c r="C8" s="98" t="s">
        <v>34</v>
      </c>
      <c r="D8" s="98"/>
      <c r="E8" s="98"/>
      <c r="F8" s="99">
        <f>IFERROR(VLOOKUP(Teilnehmerliste!$B8,'Preis pro Kategorie'!$A$4:$M$27,F$5,FALSE),0)</f>
        <v>1</v>
      </c>
      <c r="G8" s="99">
        <f>IFERROR(VLOOKUP(Teilnehmerliste!$B8,'Preis pro Kategorie'!$A$4:$M$27,G$5,FALSE),0)</f>
        <v>0</v>
      </c>
      <c r="H8" s="101">
        <f>IFERROR(VLOOKUP(Teilnehmerliste!$B8,'Preis pro Kategorie'!$A$4:$M$27,H$5,FALSE),0)</f>
        <v>0</v>
      </c>
      <c r="I8" s="101">
        <f>IFERROR(VLOOKUP(Teilnehmerliste!$B8,'Preis pro Kategorie'!$A$4:$M$27,I$5,FALSE),0)</f>
        <v>1</v>
      </c>
      <c r="J8" s="101">
        <f>IFERROR(VLOOKUP(Teilnehmerliste!$B8,'Preis pro Kategorie'!$A$4:$M$27,J$5,FALSE),0)</f>
        <v>0</v>
      </c>
      <c r="K8" s="101">
        <f>IFERROR(VLOOKUP(Teilnehmerliste!$B8,'Preis pro Kategorie'!$A$4:$M$27,K$5,FALSE),0)</f>
        <v>0</v>
      </c>
      <c r="L8" s="102">
        <f>IFERROR(VLOOKUP(Teilnehmerliste!$B8,'Preis pro Kategorie'!$A$4:$M$27,L$5,FALSE),0)</f>
        <v>15</v>
      </c>
      <c r="M8" s="102">
        <f>IFERROR(VLOOKUP(Teilnehmerliste!$B8,'Preis pro Kategorie'!$A$4:$M$27,M$5,FALSE),0)</f>
        <v>0</v>
      </c>
      <c r="N8" s="132">
        <f>IFERROR(Teilnehmerliste!$L8+Teilnehmerliste!$M8,0)</f>
        <v>15</v>
      </c>
      <c r="O8" s="189" t="s">
        <v>23</v>
      </c>
    </row>
    <row r="9" spans="1:15" ht="15" customHeight="1">
      <c r="A9" s="96">
        <v>3</v>
      </c>
      <c r="B9" s="188" t="s">
        <v>65</v>
      </c>
      <c r="C9" s="98" t="s">
        <v>35</v>
      </c>
      <c r="D9" s="98"/>
      <c r="E9" s="98"/>
      <c r="F9" s="99">
        <f>IFERROR(VLOOKUP(Teilnehmerliste!$B9,'Preis pro Kategorie'!$A$4:$M$27,F$5,FALSE),0)</f>
        <v>0</v>
      </c>
      <c r="G9" s="99">
        <f>IFERROR(VLOOKUP(Teilnehmerliste!$B9,'Preis pro Kategorie'!$A$4:$M$27,G$5,FALSE),0)</f>
        <v>1</v>
      </c>
      <c r="H9" s="101">
        <f>IFERROR(VLOOKUP(Teilnehmerliste!$B9,'Preis pro Kategorie'!$A$4:$M$27,H$5,FALSE),0)</f>
        <v>1</v>
      </c>
      <c r="I9" s="101">
        <f>IFERROR(VLOOKUP(Teilnehmerliste!$B9,'Preis pro Kategorie'!$A$4:$M$27,I$5,FALSE),0)</f>
        <v>0</v>
      </c>
      <c r="J9" s="101">
        <f>IFERROR(VLOOKUP(Teilnehmerliste!$B9,'Preis pro Kategorie'!$A$4:$M$27,J$5,FALSE),0)</f>
        <v>0</v>
      </c>
      <c r="K9" s="101">
        <f>IFERROR(VLOOKUP(Teilnehmerliste!$B9,'Preis pro Kategorie'!$A$4:$M$27,K$5,FALSE),0)</f>
        <v>0</v>
      </c>
      <c r="L9" s="102">
        <f>IFERROR(VLOOKUP(Teilnehmerliste!$B9,'Preis pro Kategorie'!$A$4:$M$27,L$5,FALSE),0)</f>
        <v>10</v>
      </c>
      <c r="M9" s="102">
        <f>IFERROR(VLOOKUP(Teilnehmerliste!$B9,'Preis pro Kategorie'!$A$4:$M$27,M$5,FALSE),0)</f>
        <v>0</v>
      </c>
      <c r="N9" s="132">
        <f>IFERROR(Teilnehmerliste!$L9+Teilnehmerliste!$M9,0)</f>
        <v>10</v>
      </c>
      <c r="O9" s="189" t="s">
        <v>23</v>
      </c>
    </row>
    <row r="10" spans="1:15" ht="15" customHeight="1">
      <c r="A10" s="96">
        <v>4</v>
      </c>
      <c r="B10" s="188" t="s">
        <v>50</v>
      </c>
      <c r="C10" s="98" t="s">
        <v>37</v>
      </c>
      <c r="D10" s="98"/>
      <c r="E10" s="98"/>
      <c r="F10" s="99">
        <f>IFERROR(VLOOKUP(Teilnehmerliste!$B10,'Preis pro Kategorie'!$A$4:$M$27,F$5,FALSE),0)</f>
        <v>1</v>
      </c>
      <c r="G10" s="99">
        <f>IFERROR(VLOOKUP(Teilnehmerliste!$B10,'Preis pro Kategorie'!$A$4:$M$27,G$5,FALSE),0)</f>
        <v>0</v>
      </c>
      <c r="H10" s="101">
        <f>IFERROR(VLOOKUP(Teilnehmerliste!$B10,'Preis pro Kategorie'!$A$4:$M$27,H$5,FALSE),0)</f>
        <v>0</v>
      </c>
      <c r="I10" s="101">
        <f>IFERROR(VLOOKUP(Teilnehmerliste!$B10,'Preis pro Kategorie'!$A$4:$M$27,I$5,FALSE),0)</f>
        <v>0</v>
      </c>
      <c r="J10" s="101">
        <f>IFERROR(VLOOKUP(Teilnehmerliste!$B10,'Preis pro Kategorie'!$A$4:$M$27,J$5,FALSE),0)</f>
        <v>1</v>
      </c>
      <c r="K10" s="101">
        <f>IFERROR(VLOOKUP(Teilnehmerliste!$B10,'Preis pro Kategorie'!$A$4:$M$27,K$5,FALSE),0)</f>
        <v>0</v>
      </c>
      <c r="L10" s="102">
        <f>IFERROR(VLOOKUP(Teilnehmerliste!$B10,'Preis pro Kategorie'!$A$4:$M$27,L$5,FALSE),0)</f>
        <v>0</v>
      </c>
      <c r="M10" s="102">
        <f>IFERROR(VLOOKUP(Teilnehmerliste!$B10,'Preis pro Kategorie'!$A$4:$M$27,M$5,FALSE),0)</f>
        <v>0</v>
      </c>
      <c r="N10" s="132">
        <f>IFERROR(Teilnehmerliste!$L10+Teilnehmerliste!$M10,0)</f>
        <v>0</v>
      </c>
      <c r="O10" s="189" t="s">
        <v>23</v>
      </c>
    </row>
    <row r="11" spans="1:15" ht="15" customHeight="1">
      <c r="A11" s="96">
        <v>5</v>
      </c>
      <c r="B11" s="188" t="s">
        <v>155</v>
      </c>
      <c r="C11" s="98" t="s">
        <v>42</v>
      </c>
      <c r="D11" s="98"/>
      <c r="E11" s="98"/>
      <c r="F11" s="99">
        <f>IFERROR(VLOOKUP(Teilnehmerliste!$B11,'Preis pro Kategorie'!$A$4:$M$27,F$5,FALSE),0)</f>
        <v>1</v>
      </c>
      <c r="G11" s="99">
        <f>IFERROR(VLOOKUP(Teilnehmerliste!$B11,'Preis pro Kategorie'!$A$4:$M$27,G$5,FALSE),0)</f>
        <v>0</v>
      </c>
      <c r="H11" s="101">
        <f>IFERROR(VLOOKUP(Teilnehmerliste!$B11,'Preis pro Kategorie'!$A$4:$M$27,H$5,FALSE),0)</f>
        <v>0</v>
      </c>
      <c r="I11" s="101">
        <f>IFERROR(VLOOKUP(Teilnehmerliste!$B11,'Preis pro Kategorie'!$A$4:$M$27,I$5,FALSE),0)</f>
        <v>0</v>
      </c>
      <c r="J11" s="101">
        <f>IFERROR(VLOOKUP(Teilnehmerliste!$B11,'Preis pro Kategorie'!$A$4:$M$27,J$5,FALSE),0)</f>
        <v>1</v>
      </c>
      <c r="K11" s="101">
        <f>IFERROR(VLOOKUP(Teilnehmerliste!$B11,'Preis pro Kategorie'!$A$4:$M$27,K$5,FALSE),0)</f>
        <v>0</v>
      </c>
      <c r="L11" s="102">
        <f>IFERROR(VLOOKUP(Teilnehmerliste!$B11,'Preis pro Kategorie'!$A$4:$M$27,L$5,FALSE),0)</f>
        <v>0</v>
      </c>
      <c r="M11" s="102">
        <f>IFERROR(VLOOKUP(Teilnehmerliste!$B11,'Preis pro Kategorie'!$A$4:$M$27,M$5,FALSE),0)</f>
        <v>0</v>
      </c>
      <c r="N11" s="132">
        <f>IFERROR(Teilnehmerliste!$L11+Teilnehmerliste!$M11,0)</f>
        <v>0</v>
      </c>
      <c r="O11" s="189" t="s">
        <v>23</v>
      </c>
    </row>
    <row r="12" spans="1:15" ht="15" customHeight="1">
      <c r="A12" s="96">
        <v>6</v>
      </c>
      <c r="B12" s="188" t="s">
        <v>50</v>
      </c>
      <c r="C12" s="98" t="s">
        <v>68</v>
      </c>
      <c r="D12" s="98"/>
      <c r="E12" s="98"/>
      <c r="F12" s="99">
        <f>IFERROR(VLOOKUP(Teilnehmerliste!$B12,'Preis pro Kategorie'!$A$4:$M$27,F$5,FALSE),0)</f>
        <v>1</v>
      </c>
      <c r="G12" s="99">
        <f>IFERROR(VLOOKUP(Teilnehmerliste!$B12,'Preis pro Kategorie'!$A$4:$M$27,G$5,FALSE),0)</f>
        <v>0</v>
      </c>
      <c r="H12" s="101">
        <f>IFERROR(VLOOKUP(Teilnehmerliste!$B12,'Preis pro Kategorie'!$A$4:$M$27,H$5,FALSE),0)</f>
        <v>0</v>
      </c>
      <c r="I12" s="101">
        <f>IFERROR(VLOOKUP(Teilnehmerliste!$B12,'Preis pro Kategorie'!$A$4:$M$27,I$5,FALSE),0)</f>
        <v>0</v>
      </c>
      <c r="J12" s="101">
        <f>IFERROR(VLOOKUP(Teilnehmerliste!$B12,'Preis pro Kategorie'!$A$4:$M$27,J$5,FALSE),0)</f>
        <v>1</v>
      </c>
      <c r="K12" s="101">
        <f>IFERROR(VLOOKUP(Teilnehmerliste!$B12,'Preis pro Kategorie'!$A$4:$M$27,K$5,FALSE),0)</f>
        <v>0</v>
      </c>
      <c r="L12" s="102">
        <f>IFERROR(VLOOKUP(Teilnehmerliste!$B12,'Preis pro Kategorie'!$A$4:$M$27,L$5,FALSE),0)</f>
        <v>0</v>
      </c>
      <c r="M12" s="102">
        <f>IFERROR(VLOOKUP(Teilnehmerliste!$B12,'Preis pro Kategorie'!$A$4:$M$27,M$5,FALSE),0)</f>
        <v>0</v>
      </c>
      <c r="N12" s="132">
        <f>IFERROR(Teilnehmerliste!$L12+Teilnehmerliste!$M12,0)</f>
        <v>0</v>
      </c>
      <c r="O12" s="189" t="s">
        <v>23</v>
      </c>
    </row>
    <row r="13" spans="1:15" ht="14.25" customHeight="1">
      <c r="A13" s="96">
        <v>7</v>
      </c>
      <c r="B13" s="188" t="s">
        <v>66</v>
      </c>
      <c r="C13" s="98" t="s">
        <v>53</v>
      </c>
      <c r="D13" s="98"/>
      <c r="E13" s="98"/>
      <c r="F13" s="99">
        <f>IFERROR(VLOOKUP(Teilnehmerliste!$B13,'Preis pro Kategorie'!$A$4:$M$27,F$5,FALSE),0)</f>
        <v>0</v>
      </c>
      <c r="G13" s="99">
        <f>IFERROR(VLOOKUP(Teilnehmerliste!$B13,'Preis pro Kategorie'!$A$4:$M$27,G$5,FALSE),0)</f>
        <v>0</v>
      </c>
      <c r="H13" s="101">
        <f>IFERROR(VLOOKUP(Teilnehmerliste!$B13,'Preis pro Kategorie'!$A$4:$M$27,H$5,FALSE),0)</f>
        <v>0</v>
      </c>
      <c r="I13" s="101">
        <f>IFERROR(VLOOKUP(Teilnehmerliste!$B13,'Preis pro Kategorie'!$A$4:$M$27,I$5,FALSE),0)</f>
        <v>0</v>
      </c>
      <c r="J13" s="101">
        <f>IFERROR(VLOOKUP(Teilnehmerliste!$B13,'Preis pro Kategorie'!$A$4:$M$27,J$5,FALSE),0)</f>
        <v>0</v>
      </c>
      <c r="K13" s="101">
        <f>IFERROR(VLOOKUP(Teilnehmerliste!$B13,'Preis pro Kategorie'!$A$4:$M$27,K$5,FALSE),0)</f>
        <v>0</v>
      </c>
      <c r="L13" s="102">
        <f>IFERROR(VLOOKUP(Teilnehmerliste!$B13,'Preis pro Kategorie'!$A$4:$M$27,L$5,FALSE),0)</f>
        <v>0</v>
      </c>
      <c r="M13" s="102">
        <f>IFERROR(VLOOKUP(Teilnehmerliste!$B13,'Preis pro Kategorie'!$A$4:$M$27,M$5,FALSE),0)</f>
        <v>0</v>
      </c>
      <c r="N13" s="132">
        <f>IFERROR(Teilnehmerliste!$L13+Teilnehmerliste!$M13,0)</f>
        <v>0</v>
      </c>
      <c r="O13" s="189"/>
    </row>
    <row r="14" spans="1:15" ht="14.25" customHeight="1">
      <c r="A14" s="96">
        <v>8</v>
      </c>
      <c r="B14" s="188" t="s">
        <v>111</v>
      </c>
      <c r="C14" s="98" t="s">
        <v>113</v>
      </c>
      <c r="D14" s="98"/>
      <c r="E14" s="98"/>
      <c r="F14" s="99">
        <f>IFERROR(VLOOKUP(Teilnehmerliste!$B14,'Preis pro Kategorie'!$A$4:$M$27,F$5,FALSE),0)</f>
        <v>0</v>
      </c>
      <c r="G14" s="99">
        <f>IFERROR(VLOOKUP(Teilnehmerliste!$B14,'Preis pro Kategorie'!$A$4:$M$27,G$5,FALSE),0)</f>
        <v>1</v>
      </c>
      <c r="H14" s="101">
        <f>IFERROR(VLOOKUP(Teilnehmerliste!$B14,'Preis pro Kategorie'!$A$4:$M$27,H$5,FALSE),0)</f>
        <v>0</v>
      </c>
      <c r="I14" s="101">
        <f>IFERROR(VLOOKUP(Teilnehmerliste!$B14,'Preis pro Kategorie'!$A$4:$M$27,I$5,FALSE),0)</f>
        <v>0</v>
      </c>
      <c r="J14" s="101">
        <f>IFERROR(VLOOKUP(Teilnehmerliste!$B14,'Preis pro Kategorie'!$A$4:$M$27,J$5,FALSE),0)</f>
        <v>1</v>
      </c>
      <c r="K14" s="101">
        <f>IFERROR(VLOOKUP(Teilnehmerliste!$B14,'Preis pro Kategorie'!$A$4:$M$27,K$5,FALSE),0)</f>
        <v>0</v>
      </c>
      <c r="L14" s="102">
        <f>IFERROR(VLOOKUP(Teilnehmerliste!$B14,'Preis pro Kategorie'!$A$4:$M$27,L$5,FALSE),0)</f>
        <v>0</v>
      </c>
      <c r="M14" s="102">
        <f>IFERROR(VLOOKUP(Teilnehmerliste!$B14,'Preis pro Kategorie'!$A$4:$M$27,M$5,FALSE),0)</f>
        <v>0</v>
      </c>
      <c r="N14" s="132">
        <f>IFERROR(Teilnehmerliste!$L14+Teilnehmerliste!$M14,0)</f>
        <v>0</v>
      </c>
      <c r="O14" s="189"/>
    </row>
    <row r="15" spans="1:15" ht="14.25" customHeight="1">
      <c r="A15" s="96">
        <v>9</v>
      </c>
      <c r="B15" s="188" t="s">
        <v>112</v>
      </c>
      <c r="C15" s="98" t="s">
        <v>114</v>
      </c>
      <c r="D15" s="98"/>
      <c r="E15" s="98"/>
      <c r="F15" s="99">
        <f>IFERROR(VLOOKUP(Teilnehmerliste!$B15,'Preis pro Kategorie'!$A$4:$M$27,F$5,FALSE),0)</f>
        <v>0</v>
      </c>
      <c r="G15" s="99">
        <f>IFERROR(VLOOKUP(Teilnehmerliste!$B15,'Preis pro Kategorie'!$A$4:$M$27,G$5,FALSE),0)</f>
        <v>1</v>
      </c>
      <c r="H15" s="101">
        <f>IFERROR(VLOOKUP(Teilnehmerliste!$B15,'Preis pro Kategorie'!$A$4:$M$27,H$5,FALSE),0)</f>
        <v>0</v>
      </c>
      <c r="I15" s="101">
        <f>IFERROR(VLOOKUP(Teilnehmerliste!$B15,'Preis pro Kategorie'!$A$4:$M$27,I$5,FALSE),0)</f>
        <v>1</v>
      </c>
      <c r="J15" s="101">
        <f>IFERROR(VLOOKUP(Teilnehmerliste!$B15,'Preis pro Kategorie'!$A$4:$M$27,J$5,FALSE),0)</f>
        <v>0</v>
      </c>
      <c r="K15" s="101">
        <f>IFERROR(VLOOKUP(Teilnehmerliste!$B15,'Preis pro Kategorie'!$A$4:$M$27,K$5,FALSE),0)</f>
        <v>0</v>
      </c>
      <c r="L15" s="102">
        <f>IFERROR(VLOOKUP(Teilnehmerliste!$B15,'Preis pro Kategorie'!$A$4:$M$27,L$5,FALSE),0)</f>
        <v>25</v>
      </c>
      <c r="M15" s="102">
        <f>IFERROR(VLOOKUP(Teilnehmerliste!$B15,'Preis pro Kategorie'!$A$4:$M$27,M$5,FALSE),0)</f>
        <v>0</v>
      </c>
      <c r="N15" s="132">
        <f>IFERROR(Teilnehmerliste!$L15+Teilnehmerliste!$M15,0)</f>
        <v>25</v>
      </c>
      <c r="O15" s="189"/>
    </row>
    <row r="16" spans="1:15" ht="14.25" customHeight="1">
      <c r="A16" s="96">
        <v>10</v>
      </c>
      <c r="B16" s="188" t="s">
        <v>115</v>
      </c>
      <c r="C16" s="98" t="s">
        <v>116</v>
      </c>
      <c r="D16" s="98"/>
      <c r="E16" s="98"/>
      <c r="F16" s="99">
        <f>IFERROR(VLOOKUP(Teilnehmerliste!$B16,'Preis pro Kategorie'!$A$4:$M$27,F$5,FALSE),0)</f>
        <v>1</v>
      </c>
      <c r="G16" s="99">
        <f>IFERROR(VLOOKUP(Teilnehmerliste!$B16,'Preis pro Kategorie'!$A$4:$M$27,G$5,FALSE),0)</f>
        <v>0</v>
      </c>
      <c r="H16" s="101">
        <f>IFERROR(VLOOKUP(Teilnehmerliste!$B16,'Preis pro Kategorie'!$A$4:$M$27,H$5,FALSE),0)</f>
        <v>1</v>
      </c>
      <c r="I16" s="101">
        <f>IFERROR(VLOOKUP(Teilnehmerliste!$B16,'Preis pro Kategorie'!$A$4:$M$27,I$5,FALSE),0)</f>
        <v>0</v>
      </c>
      <c r="J16" s="101">
        <f>IFERROR(VLOOKUP(Teilnehmerliste!$B16,'Preis pro Kategorie'!$A$4:$M$27,J$5,FALSE),0)</f>
        <v>0</v>
      </c>
      <c r="K16" s="101">
        <f>IFERROR(VLOOKUP(Teilnehmerliste!$B16,'Preis pro Kategorie'!$A$4:$M$27,K$5,FALSE),0)</f>
        <v>0</v>
      </c>
      <c r="L16" s="102">
        <f>IFERROR(VLOOKUP(Teilnehmerliste!$B16,'Preis pro Kategorie'!$A$4:$M$27,L$5,FALSE),0)</f>
        <v>0</v>
      </c>
      <c r="M16" s="102">
        <f>IFERROR(VLOOKUP(Teilnehmerliste!$B16,'Preis pro Kategorie'!$A$4:$M$27,M$5,FALSE),0)</f>
        <v>0</v>
      </c>
      <c r="N16" s="132">
        <f>IFERROR(Teilnehmerliste!$L16+Teilnehmerliste!$M16,0)</f>
        <v>0</v>
      </c>
      <c r="O16" s="189"/>
    </row>
    <row r="17" spans="1:15" ht="15" customHeight="1">
      <c r="A17" s="96">
        <v>11</v>
      </c>
      <c r="B17" s="188" t="s">
        <v>127</v>
      </c>
      <c r="C17" s="98" t="s">
        <v>128</v>
      </c>
      <c r="D17" s="98"/>
      <c r="E17" s="98"/>
      <c r="F17" s="99">
        <f>IFERROR(VLOOKUP(Teilnehmerliste!$B17,'Preis pro Kategorie'!$A$4:$M$27,F$5,FALSE),0)</f>
        <v>1</v>
      </c>
      <c r="G17" s="99">
        <f>IFERROR(VLOOKUP(Teilnehmerliste!$B17,'Preis pro Kategorie'!$A$4:$M$27,G$5,FALSE),0)</f>
        <v>0</v>
      </c>
      <c r="H17" s="101">
        <f>IFERROR(VLOOKUP(Teilnehmerliste!$B17,'Preis pro Kategorie'!$A$4:$M$27,H$5,FALSE),0)</f>
        <v>0</v>
      </c>
      <c r="I17" s="101">
        <f>IFERROR(VLOOKUP(Teilnehmerliste!$B17,'Preis pro Kategorie'!$A$4:$M$27,I$5,FALSE),0)</f>
        <v>0</v>
      </c>
      <c r="J17" s="101">
        <f>IFERROR(VLOOKUP(Teilnehmerliste!$B17,'Preis pro Kategorie'!$A$4:$M$27,J$5,FALSE),0)</f>
        <v>0</v>
      </c>
      <c r="K17" s="101">
        <f>IFERROR(VLOOKUP(Teilnehmerliste!$B17,'Preis pro Kategorie'!$A$4:$M$27,K$5,FALSE),0)</f>
        <v>1</v>
      </c>
      <c r="L17" s="102">
        <f>IFERROR(VLOOKUP(Teilnehmerliste!$B17,'Preis pro Kategorie'!$A$4:$M$27,L$5,FALSE),0)</f>
        <v>0</v>
      </c>
      <c r="M17" s="102">
        <f>IFERROR(VLOOKUP(Teilnehmerliste!$B17,'Preis pro Kategorie'!$A$4:$M$27,M$5,FALSE),0)</f>
        <v>0</v>
      </c>
      <c r="N17" s="132">
        <f>IFERROR(Teilnehmerliste!$L17+Teilnehmerliste!$M17,0)</f>
        <v>0</v>
      </c>
      <c r="O17" s="189"/>
    </row>
    <row r="18" spans="1:15" ht="15" customHeight="1">
      <c r="A18" s="96">
        <v>12</v>
      </c>
      <c r="B18" s="188" t="s">
        <v>156</v>
      </c>
      <c r="C18" s="98"/>
      <c r="D18" s="98"/>
      <c r="E18" s="98"/>
      <c r="F18" s="99">
        <f>IFERROR(VLOOKUP(Teilnehmerliste!$B18,'Preis pro Kategorie'!$A$4:$M$27,F$5,FALSE),0)</f>
        <v>0</v>
      </c>
      <c r="G18" s="99">
        <f>IFERROR(VLOOKUP(Teilnehmerliste!$B18,'Preis pro Kategorie'!$A$4:$M$27,G$5,FALSE),0)</f>
        <v>0</v>
      </c>
      <c r="H18" s="101">
        <f>IFERROR(VLOOKUP(Teilnehmerliste!$B18,'Preis pro Kategorie'!$A$4:$M$27,H$5,FALSE),0)</f>
        <v>0</v>
      </c>
      <c r="I18" s="101">
        <f>IFERROR(VLOOKUP(Teilnehmerliste!$B18,'Preis pro Kategorie'!$A$4:$M$27,I$5,FALSE),0)</f>
        <v>0</v>
      </c>
      <c r="J18" s="101">
        <f>IFERROR(VLOOKUP(Teilnehmerliste!$B18,'Preis pro Kategorie'!$A$4:$M$27,J$5,FALSE),0)</f>
        <v>0</v>
      </c>
      <c r="K18" s="101">
        <f>IFERROR(VLOOKUP(Teilnehmerliste!$B18,'Preis pro Kategorie'!$A$4:$M$27,K$5,FALSE),0)</f>
        <v>0</v>
      </c>
      <c r="L18" s="102">
        <f>IFERROR(VLOOKUP(Teilnehmerliste!$B18,'Preis pro Kategorie'!$A$4:$M$27,L$5,FALSE),0)</f>
        <v>0</v>
      </c>
      <c r="M18" s="102">
        <f>IFERROR(VLOOKUP(Teilnehmerliste!$B18,'Preis pro Kategorie'!$A$4:$M$27,M$5,FALSE),0)</f>
        <v>0</v>
      </c>
      <c r="N18" s="132">
        <f>IFERROR(Teilnehmerliste!$L18+Teilnehmerliste!$M18,0)</f>
        <v>0</v>
      </c>
      <c r="O18" s="189"/>
    </row>
    <row r="19" spans="1:15" ht="15" customHeight="1">
      <c r="A19" s="96">
        <v>13</v>
      </c>
      <c r="B19" s="188" t="s">
        <v>156</v>
      </c>
      <c r="C19" s="98"/>
      <c r="D19" s="98"/>
      <c r="E19" s="98"/>
      <c r="F19" s="99">
        <f>IFERROR(VLOOKUP(Teilnehmerliste!$B19,'Preis pro Kategorie'!$A$4:$M$27,F$5,FALSE),0)</f>
        <v>0</v>
      </c>
      <c r="G19" s="99">
        <f>IFERROR(VLOOKUP(Teilnehmerliste!$B19,'Preis pro Kategorie'!$A$4:$M$27,G$5,FALSE),0)</f>
        <v>0</v>
      </c>
      <c r="H19" s="101">
        <f>IFERROR(VLOOKUP(Teilnehmerliste!$B19,'Preis pro Kategorie'!$A$4:$M$27,H$5,FALSE),0)</f>
        <v>0</v>
      </c>
      <c r="I19" s="101">
        <f>IFERROR(VLOOKUP(Teilnehmerliste!$B19,'Preis pro Kategorie'!$A$4:$M$27,I$5,FALSE),0)</f>
        <v>0</v>
      </c>
      <c r="J19" s="101">
        <f>IFERROR(VLOOKUP(Teilnehmerliste!$B19,'Preis pro Kategorie'!$A$4:$M$27,J$5,FALSE),0)</f>
        <v>0</v>
      </c>
      <c r="K19" s="101">
        <f>IFERROR(VLOOKUP(Teilnehmerliste!$B19,'Preis pro Kategorie'!$A$4:$M$27,K$5,FALSE),0)</f>
        <v>0</v>
      </c>
      <c r="L19" s="102">
        <f>IFERROR(VLOOKUP(Teilnehmerliste!$B19,'Preis pro Kategorie'!$A$4:$M$27,L$5,FALSE),0)</f>
        <v>0</v>
      </c>
      <c r="M19" s="102">
        <f>IFERROR(VLOOKUP(Teilnehmerliste!$B19,'Preis pro Kategorie'!$A$4:$M$27,M$5,FALSE),0)</f>
        <v>0</v>
      </c>
      <c r="N19" s="132">
        <f>IFERROR(Teilnehmerliste!$L19+Teilnehmerliste!$M19,0)</f>
        <v>0</v>
      </c>
      <c r="O19" s="189"/>
    </row>
    <row r="20" spans="1:15" ht="15" customHeight="1">
      <c r="A20" s="96">
        <v>14</v>
      </c>
      <c r="B20" s="188" t="s">
        <v>156</v>
      </c>
      <c r="C20" s="98"/>
      <c r="D20" s="98"/>
      <c r="E20" s="98"/>
      <c r="F20" s="99">
        <f>IFERROR(VLOOKUP(Teilnehmerliste!$B20,'Preis pro Kategorie'!$A$4:$M$27,F$5,FALSE),0)</f>
        <v>0</v>
      </c>
      <c r="G20" s="99">
        <f>IFERROR(VLOOKUP(Teilnehmerliste!$B20,'Preis pro Kategorie'!$A$4:$M$27,G$5,FALSE),0)</f>
        <v>0</v>
      </c>
      <c r="H20" s="101">
        <f>IFERROR(VLOOKUP(Teilnehmerliste!$B20,'Preis pro Kategorie'!$A$4:$M$27,H$5,FALSE),0)</f>
        <v>0</v>
      </c>
      <c r="I20" s="101">
        <f>IFERROR(VLOOKUP(Teilnehmerliste!$B20,'Preis pro Kategorie'!$A$4:$M$27,I$5,FALSE),0)</f>
        <v>0</v>
      </c>
      <c r="J20" s="101">
        <f>IFERROR(VLOOKUP(Teilnehmerliste!$B20,'Preis pro Kategorie'!$A$4:$M$27,J$5,FALSE),0)</f>
        <v>0</v>
      </c>
      <c r="K20" s="101">
        <f>IFERROR(VLOOKUP(Teilnehmerliste!$B20,'Preis pro Kategorie'!$A$4:$M$27,K$5,FALSE),0)</f>
        <v>0</v>
      </c>
      <c r="L20" s="102">
        <f>IFERROR(VLOOKUP(Teilnehmerliste!$B20,'Preis pro Kategorie'!$A$4:$M$27,L$5,FALSE),0)</f>
        <v>0</v>
      </c>
      <c r="M20" s="102">
        <f>IFERROR(VLOOKUP(Teilnehmerliste!$B20,'Preis pro Kategorie'!$A$4:$M$27,M$5,FALSE),0)</f>
        <v>0</v>
      </c>
      <c r="N20" s="132">
        <f>IFERROR(Teilnehmerliste!$L20+Teilnehmerliste!$M20,0)</f>
        <v>0</v>
      </c>
      <c r="O20" s="189"/>
    </row>
    <row r="21" spans="1:15" ht="15" customHeight="1">
      <c r="A21" s="96">
        <v>15</v>
      </c>
      <c r="B21" s="188" t="s">
        <v>156</v>
      </c>
      <c r="C21" s="98"/>
      <c r="D21" s="98"/>
      <c r="E21" s="98"/>
      <c r="F21" s="99">
        <f>IFERROR(VLOOKUP(Teilnehmerliste!$B21,'Preis pro Kategorie'!$A$4:$M$27,F$5,FALSE),0)</f>
        <v>0</v>
      </c>
      <c r="G21" s="99">
        <f>IFERROR(VLOOKUP(Teilnehmerliste!$B21,'Preis pro Kategorie'!$A$4:$M$27,G$5,FALSE),0)</f>
        <v>0</v>
      </c>
      <c r="H21" s="101">
        <f>IFERROR(VLOOKUP(Teilnehmerliste!$B21,'Preis pro Kategorie'!$A$4:$M$27,H$5,FALSE),0)</f>
        <v>0</v>
      </c>
      <c r="I21" s="101">
        <f>IFERROR(VLOOKUP(Teilnehmerliste!$B21,'Preis pro Kategorie'!$A$4:$M$27,I$5,FALSE),0)</f>
        <v>0</v>
      </c>
      <c r="J21" s="101">
        <f>IFERROR(VLOOKUP(Teilnehmerliste!$B21,'Preis pro Kategorie'!$A$4:$M$27,J$5,FALSE),0)</f>
        <v>0</v>
      </c>
      <c r="K21" s="101">
        <f>IFERROR(VLOOKUP(Teilnehmerliste!$B21,'Preis pro Kategorie'!$A$4:$M$27,K$5,FALSE),0)</f>
        <v>0</v>
      </c>
      <c r="L21" s="102">
        <f>IFERROR(VLOOKUP(Teilnehmerliste!$B21,'Preis pro Kategorie'!$A$4:$M$27,L$5,FALSE),0)</f>
        <v>0</v>
      </c>
      <c r="M21" s="102">
        <f>IFERROR(VLOOKUP(Teilnehmerliste!$B21,'Preis pro Kategorie'!$A$4:$M$27,M$5,FALSE),0)</f>
        <v>0</v>
      </c>
      <c r="N21" s="132">
        <f>IFERROR(Teilnehmerliste!$L21+Teilnehmerliste!$M21,0)</f>
        <v>0</v>
      </c>
      <c r="O21" s="189"/>
    </row>
    <row r="22" spans="1:15" ht="15" customHeight="1">
      <c r="A22" s="96">
        <v>16</v>
      </c>
      <c r="B22" s="188" t="s">
        <v>156</v>
      </c>
      <c r="C22" s="98"/>
      <c r="D22" s="98"/>
      <c r="E22" s="98"/>
      <c r="F22" s="99">
        <f>IFERROR(VLOOKUP(Teilnehmerliste!$B22,'Preis pro Kategorie'!$A$4:$M$27,F$5,FALSE),0)</f>
        <v>0</v>
      </c>
      <c r="G22" s="99">
        <f>IFERROR(VLOOKUP(Teilnehmerliste!$B22,'Preis pro Kategorie'!$A$4:$M$27,G$5,FALSE),0)</f>
        <v>0</v>
      </c>
      <c r="H22" s="101">
        <f>IFERROR(VLOOKUP(Teilnehmerliste!$B22,'Preis pro Kategorie'!$A$4:$M$27,H$5,FALSE),0)</f>
        <v>0</v>
      </c>
      <c r="I22" s="101">
        <f>IFERROR(VLOOKUP(Teilnehmerliste!$B22,'Preis pro Kategorie'!$A$4:$M$27,I$5,FALSE),0)</f>
        <v>0</v>
      </c>
      <c r="J22" s="101">
        <f>IFERROR(VLOOKUP(Teilnehmerliste!$B22,'Preis pro Kategorie'!$A$4:$M$27,J$5,FALSE),0)</f>
        <v>0</v>
      </c>
      <c r="K22" s="101">
        <f>IFERROR(VLOOKUP(Teilnehmerliste!$B22,'Preis pro Kategorie'!$A$4:$M$27,K$5,FALSE),0)</f>
        <v>0</v>
      </c>
      <c r="L22" s="102">
        <f>IFERROR(VLOOKUP(Teilnehmerliste!$B22,'Preis pro Kategorie'!$A$4:$M$27,L$5,FALSE),0)</f>
        <v>0</v>
      </c>
      <c r="M22" s="102">
        <f>IFERROR(VLOOKUP(Teilnehmerliste!$B22,'Preis pro Kategorie'!$A$4:$M$27,M$5,FALSE),0)</f>
        <v>0</v>
      </c>
      <c r="N22" s="132">
        <f>IFERROR(Teilnehmerliste!$L22+Teilnehmerliste!$M22,0)</f>
        <v>0</v>
      </c>
      <c r="O22" s="189"/>
    </row>
    <row r="23" spans="1:15" ht="15" customHeight="1">
      <c r="A23" s="96">
        <v>17</v>
      </c>
      <c r="B23" s="188" t="s">
        <v>156</v>
      </c>
      <c r="C23" s="98"/>
      <c r="D23" s="98"/>
      <c r="E23" s="98"/>
      <c r="F23" s="99">
        <f>IFERROR(VLOOKUP(Teilnehmerliste!$B23,'Preis pro Kategorie'!$A$4:$M$27,F$5,FALSE),0)</f>
        <v>0</v>
      </c>
      <c r="G23" s="99">
        <f>IFERROR(VLOOKUP(Teilnehmerliste!$B23,'Preis pro Kategorie'!$A$4:$M$27,G$5,FALSE),0)</f>
        <v>0</v>
      </c>
      <c r="H23" s="101">
        <f>IFERROR(VLOOKUP(Teilnehmerliste!$B23,'Preis pro Kategorie'!$A$4:$M$27,H$5,FALSE),0)</f>
        <v>0</v>
      </c>
      <c r="I23" s="101">
        <f>IFERROR(VLOOKUP(Teilnehmerliste!$B23,'Preis pro Kategorie'!$A$4:$M$27,I$5,FALSE),0)</f>
        <v>0</v>
      </c>
      <c r="J23" s="101">
        <f>IFERROR(VLOOKUP(Teilnehmerliste!$B23,'Preis pro Kategorie'!$A$4:$M$27,J$5,FALSE),0)</f>
        <v>0</v>
      </c>
      <c r="K23" s="101">
        <f>IFERROR(VLOOKUP(Teilnehmerliste!$B23,'Preis pro Kategorie'!$A$4:$M$27,K$5,FALSE),0)</f>
        <v>0</v>
      </c>
      <c r="L23" s="102">
        <f>IFERROR(VLOOKUP(Teilnehmerliste!$B23,'Preis pro Kategorie'!$A$4:$M$27,L$5,FALSE),0)</f>
        <v>0</v>
      </c>
      <c r="M23" s="102">
        <f>IFERROR(VLOOKUP(Teilnehmerliste!$B23,'Preis pro Kategorie'!$A$4:$M$27,M$5,FALSE),0)</f>
        <v>0</v>
      </c>
      <c r="N23" s="132">
        <f>IFERROR(Teilnehmerliste!$L23+Teilnehmerliste!$M23,0)</f>
        <v>0</v>
      </c>
      <c r="O23" s="189"/>
    </row>
    <row r="24" spans="1:15" ht="15" customHeight="1">
      <c r="A24" s="96">
        <v>18</v>
      </c>
      <c r="B24" s="188" t="s">
        <v>156</v>
      </c>
      <c r="C24" s="98"/>
      <c r="D24" s="98"/>
      <c r="E24" s="98"/>
      <c r="F24" s="99">
        <f>IFERROR(VLOOKUP(Teilnehmerliste!$B24,'Preis pro Kategorie'!$A$4:$M$27,F$5,FALSE),0)</f>
        <v>0</v>
      </c>
      <c r="G24" s="99">
        <f>IFERROR(VLOOKUP(Teilnehmerliste!$B24,'Preis pro Kategorie'!$A$4:$M$27,G$5,FALSE),0)</f>
        <v>0</v>
      </c>
      <c r="H24" s="101">
        <f>IFERROR(VLOOKUP(Teilnehmerliste!$B24,'Preis pro Kategorie'!$A$4:$M$27,H$5,FALSE),0)</f>
        <v>0</v>
      </c>
      <c r="I24" s="101">
        <f>IFERROR(VLOOKUP(Teilnehmerliste!$B24,'Preis pro Kategorie'!$A$4:$M$27,I$5,FALSE),0)</f>
        <v>0</v>
      </c>
      <c r="J24" s="101">
        <f>IFERROR(VLOOKUP(Teilnehmerliste!$B24,'Preis pro Kategorie'!$A$4:$M$27,J$5,FALSE),0)</f>
        <v>0</v>
      </c>
      <c r="K24" s="101">
        <f>IFERROR(VLOOKUP(Teilnehmerliste!$B24,'Preis pro Kategorie'!$A$4:$M$27,K$5,FALSE),0)</f>
        <v>0</v>
      </c>
      <c r="L24" s="102">
        <f>IFERROR(VLOOKUP(Teilnehmerliste!$B24,'Preis pro Kategorie'!$A$4:$M$27,L$5,FALSE),0)</f>
        <v>0</v>
      </c>
      <c r="M24" s="102">
        <f>IFERROR(VLOOKUP(Teilnehmerliste!$B24,'Preis pro Kategorie'!$A$4:$M$27,M$5,FALSE),0)</f>
        <v>0</v>
      </c>
      <c r="N24" s="132">
        <f>IFERROR(Teilnehmerliste!$L24+Teilnehmerliste!$M24,0)</f>
        <v>0</v>
      </c>
      <c r="O24" s="189"/>
    </row>
    <row r="25" spans="1:15" ht="15" customHeight="1">
      <c r="A25" s="96">
        <v>19</v>
      </c>
      <c r="B25" s="188" t="s">
        <v>156</v>
      </c>
      <c r="C25" s="98"/>
      <c r="D25" s="98"/>
      <c r="E25" s="98"/>
      <c r="F25" s="99">
        <f>IFERROR(VLOOKUP(Teilnehmerliste!$B25,'Preis pro Kategorie'!$A$4:$M$27,F$5,FALSE),0)</f>
        <v>0</v>
      </c>
      <c r="G25" s="99">
        <f>IFERROR(VLOOKUP(Teilnehmerliste!$B25,'Preis pro Kategorie'!$A$4:$M$27,G$5,FALSE),0)</f>
        <v>0</v>
      </c>
      <c r="H25" s="101">
        <f>IFERROR(VLOOKUP(Teilnehmerliste!$B25,'Preis pro Kategorie'!$A$4:$M$27,H$5,FALSE),0)</f>
        <v>0</v>
      </c>
      <c r="I25" s="101">
        <f>IFERROR(VLOOKUP(Teilnehmerliste!$B25,'Preis pro Kategorie'!$A$4:$M$27,I$5,FALSE),0)</f>
        <v>0</v>
      </c>
      <c r="J25" s="101">
        <f>IFERROR(VLOOKUP(Teilnehmerliste!$B25,'Preis pro Kategorie'!$A$4:$M$27,J$5,FALSE),0)</f>
        <v>0</v>
      </c>
      <c r="K25" s="101">
        <f>IFERROR(VLOOKUP(Teilnehmerliste!$B25,'Preis pro Kategorie'!$A$4:$M$27,K$5,FALSE),0)</f>
        <v>0</v>
      </c>
      <c r="L25" s="102">
        <f>IFERROR(VLOOKUP(Teilnehmerliste!$B25,'Preis pro Kategorie'!$A$4:$M$27,L$5,FALSE),0)</f>
        <v>0</v>
      </c>
      <c r="M25" s="102">
        <f>IFERROR(VLOOKUP(Teilnehmerliste!$B25,'Preis pro Kategorie'!$A$4:$M$27,M$5,FALSE),0)</f>
        <v>0</v>
      </c>
      <c r="N25" s="132">
        <f>IFERROR(Teilnehmerliste!$L25+Teilnehmerliste!$M25,0)</f>
        <v>0</v>
      </c>
      <c r="O25" s="189"/>
    </row>
    <row r="26" spans="1:15" ht="15" customHeight="1">
      <c r="A26" s="96">
        <v>20</v>
      </c>
      <c r="B26" s="188" t="s">
        <v>156</v>
      </c>
      <c r="C26" s="98"/>
      <c r="D26" s="98"/>
      <c r="E26" s="98"/>
      <c r="F26" s="99">
        <f>IFERROR(VLOOKUP(Teilnehmerliste!$B26,'Preis pro Kategorie'!$A$4:$M$27,F$5,FALSE),0)</f>
        <v>0</v>
      </c>
      <c r="G26" s="99">
        <f>IFERROR(VLOOKUP(Teilnehmerliste!$B26,'Preis pro Kategorie'!$A$4:$M$27,G$5,FALSE),0)</f>
        <v>0</v>
      </c>
      <c r="H26" s="101">
        <f>IFERROR(VLOOKUP(Teilnehmerliste!$B26,'Preis pro Kategorie'!$A$4:$M$27,H$5,FALSE),0)</f>
        <v>0</v>
      </c>
      <c r="I26" s="101">
        <f>IFERROR(VLOOKUP(Teilnehmerliste!$B26,'Preis pro Kategorie'!$A$4:$M$27,I$5,FALSE),0)</f>
        <v>0</v>
      </c>
      <c r="J26" s="101">
        <f>IFERROR(VLOOKUP(Teilnehmerliste!$B26,'Preis pro Kategorie'!$A$4:$M$27,J$5,FALSE),0)</f>
        <v>0</v>
      </c>
      <c r="K26" s="101">
        <f>IFERROR(VLOOKUP(Teilnehmerliste!$B26,'Preis pro Kategorie'!$A$4:$M$27,K$5,FALSE),0)</f>
        <v>0</v>
      </c>
      <c r="L26" s="102">
        <f>IFERROR(VLOOKUP(Teilnehmerliste!$B26,'Preis pro Kategorie'!$A$4:$M$27,L$5,FALSE),0)</f>
        <v>0</v>
      </c>
      <c r="M26" s="102">
        <f>IFERROR(VLOOKUP(Teilnehmerliste!$B26,'Preis pro Kategorie'!$A$4:$M$27,M$5,FALSE),0)</f>
        <v>0</v>
      </c>
      <c r="N26" s="132">
        <f>IFERROR(Teilnehmerliste!$L26+Teilnehmerliste!$M26,0)</f>
        <v>0</v>
      </c>
      <c r="O26" s="189"/>
    </row>
    <row r="27" spans="1:15" ht="15" customHeight="1">
      <c r="A27" s="96">
        <v>21</v>
      </c>
      <c r="B27" s="188" t="s">
        <v>156</v>
      </c>
      <c r="C27" s="98"/>
      <c r="D27" s="98"/>
      <c r="E27" s="98"/>
      <c r="F27" s="99">
        <f>IFERROR(VLOOKUP(Teilnehmerliste!$B27,'Preis pro Kategorie'!$A$4:$M$27,F$5,FALSE),0)</f>
        <v>0</v>
      </c>
      <c r="G27" s="99">
        <f>IFERROR(VLOOKUP(Teilnehmerliste!$B27,'Preis pro Kategorie'!$A$4:$M$27,G$5,FALSE),0)</f>
        <v>0</v>
      </c>
      <c r="H27" s="101">
        <f>IFERROR(VLOOKUP(Teilnehmerliste!$B27,'Preis pro Kategorie'!$A$4:$M$27,H$5,FALSE),0)</f>
        <v>0</v>
      </c>
      <c r="I27" s="101">
        <f>IFERROR(VLOOKUP(Teilnehmerliste!$B27,'Preis pro Kategorie'!$A$4:$M$27,I$5,FALSE),0)</f>
        <v>0</v>
      </c>
      <c r="J27" s="101">
        <f>IFERROR(VLOOKUP(Teilnehmerliste!$B27,'Preis pro Kategorie'!$A$4:$M$27,J$5,FALSE),0)</f>
        <v>0</v>
      </c>
      <c r="K27" s="101">
        <f>IFERROR(VLOOKUP(Teilnehmerliste!$B27,'Preis pro Kategorie'!$A$4:$M$27,K$5,FALSE),0)</f>
        <v>0</v>
      </c>
      <c r="L27" s="102">
        <f>IFERROR(VLOOKUP(Teilnehmerliste!$B27,'Preis pro Kategorie'!$A$4:$M$27,L$5,FALSE),0)</f>
        <v>0</v>
      </c>
      <c r="M27" s="102">
        <f>IFERROR(VLOOKUP(Teilnehmerliste!$B27,'Preis pro Kategorie'!$A$4:$M$27,M$5,FALSE),0)</f>
        <v>0</v>
      </c>
      <c r="N27" s="132">
        <f>IFERROR(Teilnehmerliste!$L27+Teilnehmerliste!$M27,0)</f>
        <v>0</v>
      </c>
      <c r="O27" s="189"/>
    </row>
    <row r="28" spans="1:15" ht="15" customHeight="1">
      <c r="A28" s="96">
        <v>22</v>
      </c>
      <c r="B28" s="188" t="s">
        <v>156</v>
      </c>
      <c r="C28" s="98"/>
      <c r="D28" s="98"/>
      <c r="E28" s="98"/>
      <c r="F28" s="99">
        <f>IFERROR(VLOOKUP(Teilnehmerliste!$B28,'Preis pro Kategorie'!$A$4:$M$27,F$5,FALSE),0)</f>
        <v>0</v>
      </c>
      <c r="G28" s="99">
        <f>IFERROR(VLOOKUP(Teilnehmerliste!$B28,'Preis pro Kategorie'!$A$4:$M$27,G$5,FALSE),0)</f>
        <v>0</v>
      </c>
      <c r="H28" s="101">
        <f>IFERROR(VLOOKUP(Teilnehmerliste!$B28,'Preis pro Kategorie'!$A$4:$M$27,H$5,FALSE),0)</f>
        <v>0</v>
      </c>
      <c r="I28" s="101">
        <f>IFERROR(VLOOKUP(Teilnehmerliste!$B28,'Preis pro Kategorie'!$A$4:$M$27,I$5,FALSE),0)</f>
        <v>0</v>
      </c>
      <c r="J28" s="101">
        <f>IFERROR(VLOOKUP(Teilnehmerliste!$B28,'Preis pro Kategorie'!$A$4:$M$27,J$5,FALSE),0)</f>
        <v>0</v>
      </c>
      <c r="K28" s="101">
        <f>IFERROR(VLOOKUP(Teilnehmerliste!$B28,'Preis pro Kategorie'!$A$4:$M$27,K$5,FALSE),0)</f>
        <v>0</v>
      </c>
      <c r="L28" s="102">
        <f>IFERROR(VLOOKUP(Teilnehmerliste!$B28,'Preis pro Kategorie'!$A$4:$M$27,L$5,FALSE),0)</f>
        <v>0</v>
      </c>
      <c r="M28" s="102">
        <f>IFERROR(VLOOKUP(Teilnehmerliste!$B28,'Preis pro Kategorie'!$A$4:$M$27,M$5,FALSE),0)</f>
        <v>0</v>
      </c>
      <c r="N28" s="132">
        <f>IFERROR(Teilnehmerliste!$L28+Teilnehmerliste!$M28,0)</f>
        <v>0</v>
      </c>
      <c r="O28" s="189"/>
    </row>
    <row r="29" spans="1:15" ht="15" customHeight="1">
      <c r="A29" s="96">
        <v>23</v>
      </c>
      <c r="B29" s="188" t="s">
        <v>156</v>
      </c>
      <c r="C29" s="98"/>
      <c r="D29" s="98"/>
      <c r="E29" s="98"/>
      <c r="F29" s="99">
        <f>IFERROR(VLOOKUP(Teilnehmerliste!$B29,'Preis pro Kategorie'!$A$4:$M$27,F$5,FALSE),0)</f>
        <v>0</v>
      </c>
      <c r="G29" s="99">
        <f>IFERROR(VLOOKUP(Teilnehmerliste!$B29,'Preis pro Kategorie'!$A$4:$M$27,G$5,FALSE),0)</f>
        <v>0</v>
      </c>
      <c r="H29" s="101">
        <f>IFERROR(VLOOKUP(Teilnehmerliste!$B29,'Preis pro Kategorie'!$A$4:$M$27,H$5,FALSE),0)</f>
        <v>0</v>
      </c>
      <c r="I29" s="101">
        <f>IFERROR(VLOOKUP(Teilnehmerliste!$B29,'Preis pro Kategorie'!$A$4:$M$27,I$5,FALSE),0)</f>
        <v>0</v>
      </c>
      <c r="J29" s="101">
        <f>IFERROR(VLOOKUP(Teilnehmerliste!$B29,'Preis pro Kategorie'!$A$4:$M$27,J$5,FALSE),0)</f>
        <v>0</v>
      </c>
      <c r="K29" s="101">
        <f>IFERROR(VLOOKUP(Teilnehmerliste!$B29,'Preis pro Kategorie'!$A$4:$M$27,K$5,FALSE),0)</f>
        <v>0</v>
      </c>
      <c r="L29" s="102">
        <f>IFERROR(VLOOKUP(Teilnehmerliste!$B29,'Preis pro Kategorie'!$A$4:$M$27,L$5,FALSE),0)</f>
        <v>0</v>
      </c>
      <c r="M29" s="102">
        <f>IFERROR(VLOOKUP(Teilnehmerliste!$B29,'Preis pro Kategorie'!$A$4:$M$27,M$5,FALSE),0)</f>
        <v>0</v>
      </c>
      <c r="N29" s="132">
        <f>IFERROR(Teilnehmerliste!$L29+Teilnehmerliste!$M29,0)</f>
        <v>0</v>
      </c>
      <c r="O29" s="189"/>
    </row>
    <row r="30" spans="1:15" ht="15" customHeight="1">
      <c r="A30" s="96">
        <v>24</v>
      </c>
      <c r="B30" s="188" t="s">
        <v>156</v>
      </c>
      <c r="C30" s="98"/>
      <c r="D30" s="98"/>
      <c r="E30" s="98"/>
      <c r="F30" s="99">
        <f>IFERROR(VLOOKUP(Teilnehmerliste!$B30,'Preis pro Kategorie'!$A$4:$M$27,F$5,FALSE),0)</f>
        <v>0</v>
      </c>
      <c r="G30" s="99">
        <f>IFERROR(VLOOKUP(Teilnehmerliste!$B30,'Preis pro Kategorie'!$A$4:$M$27,G$5,FALSE),0)</f>
        <v>0</v>
      </c>
      <c r="H30" s="101">
        <f>IFERROR(VLOOKUP(Teilnehmerliste!$B30,'Preis pro Kategorie'!$A$4:$M$27,H$5,FALSE),0)</f>
        <v>0</v>
      </c>
      <c r="I30" s="101">
        <f>IFERROR(VLOOKUP(Teilnehmerliste!$B30,'Preis pro Kategorie'!$A$4:$M$27,I$5,FALSE),0)</f>
        <v>0</v>
      </c>
      <c r="J30" s="101">
        <f>IFERROR(VLOOKUP(Teilnehmerliste!$B30,'Preis pro Kategorie'!$A$4:$M$27,J$5,FALSE),0)</f>
        <v>0</v>
      </c>
      <c r="K30" s="101">
        <f>IFERROR(VLOOKUP(Teilnehmerliste!$B30,'Preis pro Kategorie'!$A$4:$M$27,K$5,FALSE),0)</f>
        <v>0</v>
      </c>
      <c r="L30" s="102">
        <f>IFERROR(VLOOKUP(Teilnehmerliste!$B30,'Preis pro Kategorie'!$A$4:$M$27,L$5,FALSE),0)</f>
        <v>0</v>
      </c>
      <c r="M30" s="102">
        <f>IFERROR(VLOOKUP(Teilnehmerliste!$B30,'Preis pro Kategorie'!$A$4:$M$27,M$5,FALSE),0)</f>
        <v>0</v>
      </c>
      <c r="N30" s="132">
        <f>IFERROR(Teilnehmerliste!$L30+Teilnehmerliste!$M30,0)</f>
        <v>0</v>
      </c>
      <c r="O30" s="189"/>
    </row>
    <row r="31" spans="1:15" ht="15" customHeight="1">
      <c r="A31" s="96">
        <v>25</v>
      </c>
      <c r="B31" s="188" t="s">
        <v>156</v>
      </c>
      <c r="C31" s="98"/>
      <c r="D31" s="98"/>
      <c r="E31" s="98"/>
      <c r="F31" s="99">
        <f>IFERROR(VLOOKUP(Teilnehmerliste!$B31,'Preis pro Kategorie'!$A$4:$M$27,F$5,FALSE),0)</f>
        <v>0</v>
      </c>
      <c r="G31" s="99">
        <f>IFERROR(VLOOKUP(Teilnehmerliste!$B31,'Preis pro Kategorie'!$A$4:$M$27,G$5,FALSE),0)</f>
        <v>0</v>
      </c>
      <c r="H31" s="101">
        <f>IFERROR(VLOOKUP(Teilnehmerliste!$B31,'Preis pro Kategorie'!$A$4:$M$27,H$5,FALSE),0)</f>
        <v>0</v>
      </c>
      <c r="I31" s="101">
        <f>IFERROR(VLOOKUP(Teilnehmerliste!$B31,'Preis pro Kategorie'!$A$4:$M$27,I$5,FALSE),0)</f>
        <v>0</v>
      </c>
      <c r="J31" s="101">
        <f>IFERROR(VLOOKUP(Teilnehmerliste!$B31,'Preis pro Kategorie'!$A$4:$M$27,J$5,FALSE),0)</f>
        <v>0</v>
      </c>
      <c r="K31" s="101">
        <f>IFERROR(VLOOKUP(Teilnehmerliste!$B31,'Preis pro Kategorie'!$A$4:$M$27,K$5,FALSE),0)</f>
        <v>0</v>
      </c>
      <c r="L31" s="102">
        <f>IFERROR(VLOOKUP(Teilnehmerliste!$B31,'Preis pro Kategorie'!$A$4:$M$27,L$5,FALSE),0)</f>
        <v>0</v>
      </c>
      <c r="M31" s="102">
        <f>IFERROR(VLOOKUP(Teilnehmerliste!$B31,'Preis pro Kategorie'!$A$4:$M$27,M$5,FALSE),0)</f>
        <v>0</v>
      </c>
      <c r="N31" s="132">
        <f>IFERROR(Teilnehmerliste!$L31+Teilnehmerliste!$M31,0)</f>
        <v>0</v>
      </c>
      <c r="O31" s="189"/>
    </row>
    <row r="32" spans="1:15" ht="15" customHeight="1">
      <c r="A32" s="96">
        <v>26</v>
      </c>
      <c r="B32" s="188" t="s">
        <v>156</v>
      </c>
      <c r="C32" s="98"/>
      <c r="D32" s="98"/>
      <c r="E32" s="98"/>
      <c r="F32" s="99">
        <f>IFERROR(VLOOKUP(Teilnehmerliste!$B32,'Preis pro Kategorie'!$A$4:$M$27,F$5,FALSE),0)</f>
        <v>0</v>
      </c>
      <c r="G32" s="99">
        <f>IFERROR(VLOOKUP(Teilnehmerliste!$B32,'Preis pro Kategorie'!$A$4:$M$27,G$5,FALSE),0)</f>
        <v>0</v>
      </c>
      <c r="H32" s="101">
        <f>IFERROR(VLOOKUP(Teilnehmerliste!$B32,'Preis pro Kategorie'!$A$4:$M$27,H$5,FALSE),0)</f>
        <v>0</v>
      </c>
      <c r="I32" s="101">
        <f>IFERROR(VLOOKUP(Teilnehmerliste!$B32,'Preis pro Kategorie'!$A$4:$M$27,I$5,FALSE),0)</f>
        <v>0</v>
      </c>
      <c r="J32" s="101">
        <f>IFERROR(VLOOKUP(Teilnehmerliste!$B32,'Preis pro Kategorie'!$A$4:$M$27,J$5,FALSE),0)</f>
        <v>0</v>
      </c>
      <c r="K32" s="101">
        <f>IFERROR(VLOOKUP(Teilnehmerliste!$B32,'Preis pro Kategorie'!$A$4:$M$27,K$5,FALSE),0)</f>
        <v>0</v>
      </c>
      <c r="L32" s="102">
        <f>IFERROR(VLOOKUP(Teilnehmerliste!$B32,'Preis pro Kategorie'!$A$4:$M$27,L$5,FALSE),0)</f>
        <v>0</v>
      </c>
      <c r="M32" s="102">
        <f>IFERROR(VLOOKUP(Teilnehmerliste!$B32,'Preis pro Kategorie'!$A$4:$M$27,M$5,FALSE),0)</f>
        <v>0</v>
      </c>
      <c r="N32" s="132">
        <f>IFERROR(Teilnehmerliste!$L32+Teilnehmerliste!$M32,0)</f>
        <v>0</v>
      </c>
      <c r="O32" s="189"/>
    </row>
    <row r="33" spans="1:15" ht="15" customHeight="1">
      <c r="A33" s="96">
        <v>27</v>
      </c>
      <c r="B33" s="188" t="s">
        <v>156</v>
      </c>
      <c r="C33" s="98"/>
      <c r="D33" s="98"/>
      <c r="E33" s="98"/>
      <c r="F33" s="99">
        <f>IFERROR(VLOOKUP(Teilnehmerliste!$B33,'Preis pro Kategorie'!$A$4:$M$27,F$5,FALSE),0)</f>
        <v>0</v>
      </c>
      <c r="G33" s="99">
        <f>IFERROR(VLOOKUP(Teilnehmerliste!$B33,'Preis pro Kategorie'!$A$4:$M$27,G$5,FALSE),0)</f>
        <v>0</v>
      </c>
      <c r="H33" s="101">
        <f>IFERROR(VLOOKUP(Teilnehmerliste!$B33,'Preis pro Kategorie'!$A$4:$M$27,H$5,FALSE),0)</f>
        <v>0</v>
      </c>
      <c r="I33" s="101">
        <f>IFERROR(VLOOKUP(Teilnehmerliste!$B33,'Preis pro Kategorie'!$A$4:$M$27,I$5,FALSE),0)</f>
        <v>0</v>
      </c>
      <c r="J33" s="101">
        <f>IFERROR(VLOOKUP(Teilnehmerliste!$B33,'Preis pro Kategorie'!$A$4:$M$27,J$5,FALSE),0)</f>
        <v>0</v>
      </c>
      <c r="K33" s="101">
        <f>IFERROR(VLOOKUP(Teilnehmerliste!$B33,'Preis pro Kategorie'!$A$4:$M$27,K$5,FALSE),0)</f>
        <v>0</v>
      </c>
      <c r="L33" s="102">
        <f>IFERROR(VLOOKUP(Teilnehmerliste!$B33,'Preis pro Kategorie'!$A$4:$M$27,L$5,FALSE),0)</f>
        <v>0</v>
      </c>
      <c r="M33" s="102">
        <f>IFERROR(VLOOKUP(Teilnehmerliste!$B33,'Preis pro Kategorie'!$A$4:$M$27,M$5,FALSE),0)</f>
        <v>0</v>
      </c>
      <c r="N33" s="132">
        <f>IFERROR(Teilnehmerliste!$L33+Teilnehmerliste!$M33,0)</f>
        <v>0</v>
      </c>
      <c r="O33" s="189"/>
    </row>
    <row r="34" spans="1:15" ht="15" customHeight="1">
      <c r="A34" s="96">
        <v>28</v>
      </c>
      <c r="B34" s="188" t="s">
        <v>156</v>
      </c>
      <c r="C34" s="98"/>
      <c r="D34" s="98"/>
      <c r="E34" s="98"/>
      <c r="F34" s="99">
        <f>IFERROR(VLOOKUP(Teilnehmerliste!$B34,'Preis pro Kategorie'!$A$4:$M$27,F$5,FALSE),0)</f>
        <v>0</v>
      </c>
      <c r="G34" s="99">
        <f>IFERROR(VLOOKUP(Teilnehmerliste!$B34,'Preis pro Kategorie'!$A$4:$M$27,G$5,FALSE),0)</f>
        <v>0</v>
      </c>
      <c r="H34" s="101">
        <f>IFERROR(VLOOKUP(Teilnehmerliste!$B34,'Preis pro Kategorie'!$A$4:$M$27,H$5,FALSE),0)</f>
        <v>0</v>
      </c>
      <c r="I34" s="101">
        <f>IFERROR(VLOOKUP(Teilnehmerliste!$B34,'Preis pro Kategorie'!$A$4:$M$27,I$5,FALSE),0)</f>
        <v>0</v>
      </c>
      <c r="J34" s="101">
        <f>IFERROR(VLOOKUP(Teilnehmerliste!$B34,'Preis pro Kategorie'!$A$4:$M$27,J$5,FALSE),0)</f>
        <v>0</v>
      </c>
      <c r="K34" s="101">
        <f>IFERROR(VLOOKUP(Teilnehmerliste!$B34,'Preis pro Kategorie'!$A$4:$M$27,K$5,FALSE),0)</f>
        <v>0</v>
      </c>
      <c r="L34" s="102">
        <f>IFERROR(VLOOKUP(Teilnehmerliste!$B34,'Preis pro Kategorie'!$A$4:$M$27,L$5,FALSE),0)</f>
        <v>0</v>
      </c>
      <c r="M34" s="102">
        <f>IFERROR(VLOOKUP(Teilnehmerliste!$B34,'Preis pro Kategorie'!$A$4:$M$27,M$5,FALSE),0)</f>
        <v>0</v>
      </c>
      <c r="N34" s="132">
        <f>IFERROR(Teilnehmerliste!$L34+Teilnehmerliste!$M34,0)</f>
        <v>0</v>
      </c>
      <c r="O34" s="189"/>
    </row>
    <row r="35" spans="1:15" ht="15" customHeight="1">
      <c r="A35" s="96">
        <v>29</v>
      </c>
      <c r="B35" s="188" t="s">
        <v>156</v>
      </c>
      <c r="C35" s="98"/>
      <c r="D35" s="98"/>
      <c r="E35" s="98"/>
      <c r="F35" s="99">
        <f>IFERROR(VLOOKUP(Teilnehmerliste!$B35,'Preis pro Kategorie'!$A$4:$M$27,F$5,FALSE),0)</f>
        <v>0</v>
      </c>
      <c r="G35" s="99">
        <f>IFERROR(VLOOKUP(Teilnehmerliste!$B35,'Preis pro Kategorie'!$A$4:$M$27,G$5,FALSE),0)</f>
        <v>0</v>
      </c>
      <c r="H35" s="101">
        <f>IFERROR(VLOOKUP(Teilnehmerliste!$B35,'Preis pro Kategorie'!$A$4:$M$27,H$5,FALSE),0)</f>
        <v>0</v>
      </c>
      <c r="I35" s="101">
        <f>IFERROR(VLOOKUP(Teilnehmerliste!$B35,'Preis pro Kategorie'!$A$4:$M$27,I$5,FALSE),0)</f>
        <v>0</v>
      </c>
      <c r="J35" s="101">
        <f>IFERROR(VLOOKUP(Teilnehmerliste!$B35,'Preis pro Kategorie'!$A$4:$M$27,J$5,FALSE),0)</f>
        <v>0</v>
      </c>
      <c r="K35" s="101">
        <f>IFERROR(VLOOKUP(Teilnehmerliste!$B35,'Preis pro Kategorie'!$A$4:$M$27,K$5,FALSE),0)</f>
        <v>0</v>
      </c>
      <c r="L35" s="102">
        <f>IFERROR(VLOOKUP(Teilnehmerliste!$B35,'Preis pro Kategorie'!$A$4:$M$27,L$5,FALSE),0)</f>
        <v>0</v>
      </c>
      <c r="M35" s="102">
        <f>IFERROR(VLOOKUP(Teilnehmerliste!$B35,'Preis pro Kategorie'!$A$4:$M$27,M$5,FALSE),0)</f>
        <v>0</v>
      </c>
      <c r="N35" s="132">
        <f>IFERROR(Teilnehmerliste!$L35+Teilnehmerliste!$M35,0)</f>
        <v>0</v>
      </c>
      <c r="O35" s="189"/>
    </row>
    <row r="36" spans="1:15" ht="15" customHeight="1">
      <c r="A36" s="96">
        <v>30</v>
      </c>
      <c r="B36" s="188" t="s">
        <v>156</v>
      </c>
      <c r="C36" s="98"/>
      <c r="D36" s="98"/>
      <c r="E36" s="98"/>
      <c r="F36" s="99">
        <f>IFERROR(VLOOKUP(Teilnehmerliste!$B36,'Preis pro Kategorie'!$A$4:$M$27,F$5,FALSE),0)</f>
        <v>0</v>
      </c>
      <c r="G36" s="99">
        <f>IFERROR(VLOOKUP(Teilnehmerliste!$B36,'Preis pro Kategorie'!$A$4:$M$27,G$5,FALSE),0)</f>
        <v>0</v>
      </c>
      <c r="H36" s="101">
        <f>IFERROR(VLOOKUP(Teilnehmerliste!$B36,'Preis pro Kategorie'!$A$4:$M$27,H$5,FALSE),0)</f>
        <v>0</v>
      </c>
      <c r="I36" s="101">
        <f>IFERROR(VLOOKUP(Teilnehmerliste!$B36,'Preis pro Kategorie'!$A$4:$M$27,I$5,FALSE),0)</f>
        <v>0</v>
      </c>
      <c r="J36" s="101">
        <f>IFERROR(VLOOKUP(Teilnehmerliste!$B36,'Preis pro Kategorie'!$A$4:$M$27,J$5,FALSE),0)</f>
        <v>0</v>
      </c>
      <c r="K36" s="101">
        <f>IFERROR(VLOOKUP(Teilnehmerliste!$B36,'Preis pro Kategorie'!$A$4:$M$27,K$5,FALSE),0)</f>
        <v>0</v>
      </c>
      <c r="L36" s="102">
        <f>IFERROR(VLOOKUP(Teilnehmerliste!$B36,'Preis pro Kategorie'!$A$4:$M$27,L$5,FALSE),0)</f>
        <v>0</v>
      </c>
      <c r="M36" s="102">
        <f>IFERROR(VLOOKUP(Teilnehmerliste!$B36,'Preis pro Kategorie'!$A$4:$M$27,M$5,FALSE),0)</f>
        <v>0</v>
      </c>
      <c r="N36" s="132">
        <f>IFERROR(Teilnehmerliste!$L36+Teilnehmerliste!$M36,0)</f>
        <v>0</v>
      </c>
      <c r="O36" s="189"/>
    </row>
    <row r="37" spans="1:15" ht="15" customHeight="1">
      <c r="A37" s="96">
        <v>31</v>
      </c>
      <c r="B37" s="188" t="s">
        <v>156</v>
      </c>
      <c r="C37" s="98"/>
      <c r="D37" s="98"/>
      <c r="E37" s="98"/>
      <c r="F37" s="99">
        <f>IFERROR(VLOOKUP(Teilnehmerliste!$B37,'Preis pro Kategorie'!$A$4:$M$27,F$5,FALSE),0)</f>
        <v>0</v>
      </c>
      <c r="G37" s="99">
        <f>IFERROR(VLOOKUP(Teilnehmerliste!$B37,'Preis pro Kategorie'!$A$4:$M$27,G$5,FALSE),0)</f>
        <v>0</v>
      </c>
      <c r="H37" s="101">
        <f>IFERROR(VLOOKUP(Teilnehmerliste!$B37,'Preis pro Kategorie'!$A$4:$M$27,H$5,FALSE),0)</f>
        <v>0</v>
      </c>
      <c r="I37" s="101">
        <f>IFERROR(VLOOKUP(Teilnehmerliste!$B37,'Preis pro Kategorie'!$A$4:$M$27,I$5,FALSE),0)</f>
        <v>0</v>
      </c>
      <c r="J37" s="101">
        <f>IFERROR(VLOOKUP(Teilnehmerliste!$B37,'Preis pro Kategorie'!$A$4:$M$27,J$5,FALSE),0)</f>
        <v>0</v>
      </c>
      <c r="K37" s="101">
        <f>IFERROR(VLOOKUP(Teilnehmerliste!$B37,'Preis pro Kategorie'!$A$4:$M$27,K$5,FALSE),0)</f>
        <v>0</v>
      </c>
      <c r="L37" s="102">
        <f>IFERROR(VLOOKUP(Teilnehmerliste!$B37,'Preis pro Kategorie'!$A$4:$M$27,L$5,FALSE),0)</f>
        <v>0</v>
      </c>
      <c r="M37" s="102">
        <f>IFERROR(VLOOKUP(Teilnehmerliste!$B37,'Preis pro Kategorie'!$A$4:$M$27,M$5,FALSE),0)</f>
        <v>0</v>
      </c>
      <c r="N37" s="132">
        <f>IFERROR(Teilnehmerliste!$L37+Teilnehmerliste!$M37,0)</f>
        <v>0</v>
      </c>
      <c r="O37" s="189"/>
    </row>
    <row r="38" spans="1:15" ht="15" customHeight="1">
      <c r="A38" s="96">
        <v>32</v>
      </c>
      <c r="B38" s="188" t="s">
        <v>156</v>
      </c>
      <c r="C38" s="98"/>
      <c r="D38" s="98"/>
      <c r="E38" s="98"/>
      <c r="F38" s="99">
        <f>IFERROR(VLOOKUP(Teilnehmerliste!$B38,'Preis pro Kategorie'!$A$4:$M$27,F$5,FALSE),0)</f>
        <v>0</v>
      </c>
      <c r="G38" s="99">
        <f>IFERROR(VLOOKUP(Teilnehmerliste!$B38,'Preis pro Kategorie'!$A$4:$M$27,G$5,FALSE),0)</f>
        <v>0</v>
      </c>
      <c r="H38" s="101">
        <f>IFERROR(VLOOKUP(Teilnehmerliste!$B38,'Preis pro Kategorie'!$A$4:$M$27,H$5,FALSE),0)</f>
        <v>0</v>
      </c>
      <c r="I38" s="101">
        <f>IFERROR(VLOOKUP(Teilnehmerliste!$B38,'Preis pro Kategorie'!$A$4:$M$27,I$5,FALSE),0)</f>
        <v>0</v>
      </c>
      <c r="J38" s="101">
        <f>IFERROR(VLOOKUP(Teilnehmerliste!$B38,'Preis pro Kategorie'!$A$4:$M$27,J$5,FALSE),0)</f>
        <v>0</v>
      </c>
      <c r="K38" s="101">
        <f>IFERROR(VLOOKUP(Teilnehmerliste!$B38,'Preis pro Kategorie'!$A$4:$M$27,K$5,FALSE),0)</f>
        <v>0</v>
      </c>
      <c r="L38" s="102">
        <f>IFERROR(VLOOKUP(Teilnehmerliste!$B38,'Preis pro Kategorie'!$A$4:$M$27,L$5,FALSE),0)</f>
        <v>0</v>
      </c>
      <c r="M38" s="102">
        <f>IFERROR(VLOOKUP(Teilnehmerliste!$B38,'Preis pro Kategorie'!$A$4:$M$27,M$5,FALSE),0)</f>
        <v>0</v>
      </c>
      <c r="N38" s="132">
        <f>IFERROR(Teilnehmerliste!$L38+Teilnehmerliste!$M38,0)</f>
        <v>0</v>
      </c>
      <c r="O38" s="189"/>
    </row>
    <row r="39" spans="1:15" ht="15" customHeight="1">
      <c r="A39" s="96">
        <v>33</v>
      </c>
      <c r="B39" s="188" t="s">
        <v>156</v>
      </c>
      <c r="C39" s="98"/>
      <c r="D39" s="98"/>
      <c r="E39" s="98"/>
      <c r="F39" s="99">
        <f>IFERROR(VLOOKUP(Teilnehmerliste!$B39,'Preis pro Kategorie'!$A$4:$M$27,F$5,FALSE),0)</f>
        <v>0</v>
      </c>
      <c r="G39" s="99">
        <f>IFERROR(VLOOKUP(Teilnehmerliste!$B39,'Preis pro Kategorie'!$A$4:$M$27,G$5,FALSE),0)</f>
        <v>0</v>
      </c>
      <c r="H39" s="101">
        <f>IFERROR(VLOOKUP(Teilnehmerliste!$B39,'Preis pro Kategorie'!$A$4:$M$27,H$5,FALSE),0)</f>
        <v>0</v>
      </c>
      <c r="I39" s="101">
        <f>IFERROR(VLOOKUP(Teilnehmerliste!$B39,'Preis pro Kategorie'!$A$4:$M$27,I$5,FALSE),0)</f>
        <v>0</v>
      </c>
      <c r="J39" s="101">
        <f>IFERROR(VLOOKUP(Teilnehmerliste!$B39,'Preis pro Kategorie'!$A$4:$M$27,J$5,FALSE),0)</f>
        <v>0</v>
      </c>
      <c r="K39" s="101">
        <f>IFERROR(VLOOKUP(Teilnehmerliste!$B39,'Preis pro Kategorie'!$A$4:$M$27,K$5,FALSE),0)</f>
        <v>0</v>
      </c>
      <c r="L39" s="102">
        <f>IFERROR(VLOOKUP(Teilnehmerliste!$B39,'Preis pro Kategorie'!$A$4:$M$27,L$5,FALSE),0)</f>
        <v>0</v>
      </c>
      <c r="M39" s="102">
        <f>IFERROR(VLOOKUP(Teilnehmerliste!$B39,'Preis pro Kategorie'!$A$4:$M$27,M$5,FALSE),0)</f>
        <v>0</v>
      </c>
      <c r="N39" s="132">
        <f>IFERROR(Teilnehmerliste!$L39+Teilnehmerliste!$M39,0)</f>
        <v>0</v>
      </c>
      <c r="O39" s="189"/>
    </row>
    <row r="40" spans="1:15" ht="15" customHeight="1">
      <c r="A40" s="96">
        <v>34</v>
      </c>
      <c r="B40" s="188" t="s">
        <v>156</v>
      </c>
      <c r="C40" s="98"/>
      <c r="D40" s="98"/>
      <c r="E40" s="98"/>
      <c r="F40" s="99">
        <f>IFERROR(VLOOKUP(Teilnehmerliste!$B40,'Preis pro Kategorie'!$A$4:$M$27,F$5,FALSE),0)</f>
        <v>0</v>
      </c>
      <c r="G40" s="99">
        <f>IFERROR(VLOOKUP(Teilnehmerliste!$B40,'Preis pro Kategorie'!$A$4:$M$27,G$5,FALSE),0)</f>
        <v>0</v>
      </c>
      <c r="H40" s="101">
        <f>IFERROR(VLOOKUP(Teilnehmerliste!$B40,'Preis pro Kategorie'!$A$4:$M$27,H$5,FALSE),0)</f>
        <v>0</v>
      </c>
      <c r="I40" s="101">
        <f>IFERROR(VLOOKUP(Teilnehmerliste!$B40,'Preis pro Kategorie'!$A$4:$M$27,I$5,FALSE),0)</f>
        <v>0</v>
      </c>
      <c r="J40" s="101">
        <f>IFERROR(VLOOKUP(Teilnehmerliste!$B40,'Preis pro Kategorie'!$A$4:$M$27,J$5,FALSE),0)</f>
        <v>0</v>
      </c>
      <c r="K40" s="101">
        <f>IFERROR(VLOOKUP(Teilnehmerliste!$B40,'Preis pro Kategorie'!$A$4:$M$27,K$5,FALSE),0)</f>
        <v>0</v>
      </c>
      <c r="L40" s="102">
        <f>IFERROR(VLOOKUP(Teilnehmerliste!$B40,'Preis pro Kategorie'!$A$4:$M$27,L$5,FALSE),0)</f>
        <v>0</v>
      </c>
      <c r="M40" s="102">
        <f>IFERROR(VLOOKUP(Teilnehmerliste!$B40,'Preis pro Kategorie'!$A$4:$M$27,M$5,FALSE),0)</f>
        <v>0</v>
      </c>
      <c r="N40" s="132">
        <f>IFERROR(Teilnehmerliste!$L40+Teilnehmerliste!$M40,0)</f>
        <v>0</v>
      </c>
      <c r="O40" s="189"/>
    </row>
    <row r="41" spans="1:15" ht="15" customHeight="1">
      <c r="A41" s="96">
        <v>35</v>
      </c>
      <c r="B41" s="188" t="s">
        <v>156</v>
      </c>
      <c r="C41" s="98"/>
      <c r="D41" s="98"/>
      <c r="E41" s="98"/>
      <c r="F41" s="99">
        <f>IFERROR(VLOOKUP(Teilnehmerliste!$B41,'Preis pro Kategorie'!$A$4:$M$27,F$5,FALSE),0)</f>
        <v>0</v>
      </c>
      <c r="G41" s="99">
        <f>IFERROR(VLOOKUP(Teilnehmerliste!$B41,'Preis pro Kategorie'!$A$4:$M$27,G$5,FALSE),0)</f>
        <v>0</v>
      </c>
      <c r="H41" s="101">
        <f>IFERROR(VLOOKUP(Teilnehmerliste!$B41,'Preis pro Kategorie'!$A$4:$M$27,H$5,FALSE),0)</f>
        <v>0</v>
      </c>
      <c r="I41" s="101">
        <f>IFERROR(VLOOKUP(Teilnehmerliste!$B41,'Preis pro Kategorie'!$A$4:$M$27,I$5,FALSE),0)</f>
        <v>0</v>
      </c>
      <c r="J41" s="101">
        <f>IFERROR(VLOOKUP(Teilnehmerliste!$B41,'Preis pro Kategorie'!$A$4:$M$27,J$5,FALSE),0)</f>
        <v>0</v>
      </c>
      <c r="K41" s="101">
        <f>IFERROR(VLOOKUP(Teilnehmerliste!$B41,'Preis pro Kategorie'!$A$4:$M$27,K$5,FALSE),0)</f>
        <v>0</v>
      </c>
      <c r="L41" s="102">
        <f>IFERROR(VLOOKUP(Teilnehmerliste!$B41,'Preis pro Kategorie'!$A$4:$M$27,L$5,FALSE),0)</f>
        <v>0</v>
      </c>
      <c r="M41" s="102">
        <f>IFERROR(VLOOKUP(Teilnehmerliste!$B41,'Preis pro Kategorie'!$A$4:$M$27,M$5,FALSE),0)</f>
        <v>0</v>
      </c>
      <c r="N41" s="132">
        <f>IFERROR(Teilnehmerliste!$L41+Teilnehmerliste!$M41,0)</f>
        <v>0</v>
      </c>
      <c r="O41" s="189"/>
    </row>
    <row r="42" spans="1:15" ht="15" customHeight="1">
      <c r="A42" s="96">
        <v>36</v>
      </c>
      <c r="B42" s="188" t="s">
        <v>156</v>
      </c>
      <c r="C42" s="98"/>
      <c r="D42" s="98"/>
      <c r="E42" s="98"/>
      <c r="F42" s="99">
        <f>IFERROR(VLOOKUP(Teilnehmerliste!$B42,'Preis pro Kategorie'!$A$4:$M$27,F$5,FALSE),0)</f>
        <v>0</v>
      </c>
      <c r="G42" s="99">
        <f>IFERROR(VLOOKUP(Teilnehmerliste!$B42,'Preis pro Kategorie'!$A$4:$M$27,G$5,FALSE),0)</f>
        <v>0</v>
      </c>
      <c r="H42" s="101">
        <f>IFERROR(VLOOKUP(Teilnehmerliste!$B42,'Preis pro Kategorie'!$A$4:$M$27,H$5,FALSE),0)</f>
        <v>0</v>
      </c>
      <c r="I42" s="101">
        <f>IFERROR(VLOOKUP(Teilnehmerliste!$B42,'Preis pro Kategorie'!$A$4:$M$27,I$5,FALSE),0)</f>
        <v>0</v>
      </c>
      <c r="J42" s="101">
        <f>IFERROR(VLOOKUP(Teilnehmerliste!$B42,'Preis pro Kategorie'!$A$4:$M$27,J$5,FALSE),0)</f>
        <v>0</v>
      </c>
      <c r="K42" s="101">
        <f>IFERROR(VLOOKUP(Teilnehmerliste!$B42,'Preis pro Kategorie'!$A$4:$M$27,K$5,FALSE),0)</f>
        <v>0</v>
      </c>
      <c r="L42" s="102">
        <f>IFERROR(VLOOKUP(Teilnehmerliste!$B42,'Preis pro Kategorie'!$A$4:$M$27,L$5,FALSE),0)</f>
        <v>0</v>
      </c>
      <c r="M42" s="102">
        <f>IFERROR(VLOOKUP(Teilnehmerliste!$B42,'Preis pro Kategorie'!$A$4:$M$27,M$5,FALSE),0)</f>
        <v>0</v>
      </c>
      <c r="N42" s="132">
        <f>IFERROR(Teilnehmerliste!$L42+Teilnehmerliste!$M42,0)</f>
        <v>0</v>
      </c>
      <c r="O42" s="189"/>
    </row>
    <row r="43" spans="1:15" ht="15" customHeight="1">
      <c r="A43" s="96">
        <v>37</v>
      </c>
      <c r="B43" s="188" t="s">
        <v>156</v>
      </c>
      <c r="C43" s="98"/>
      <c r="D43" s="98"/>
      <c r="E43" s="98"/>
      <c r="F43" s="99">
        <f>IFERROR(VLOOKUP(Teilnehmerliste!$B43,'Preis pro Kategorie'!$A$4:$M$27,F$5,FALSE),0)</f>
        <v>0</v>
      </c>
      <c r="G43" s="99">
        <f>IFERROR(VLOOKUP(Teilnehmerliste!$B43,'Preis pro Kategorie'!$A$4:$M$27,G$5,FALSE),0)</f>
        <v>0</v>
      </c>
      <c r="H43" s="101">
        <f>IFERROR(VLOOKUP(Teilnehmerliste!$B43,'Preis pro Kategorie'!$A$4:$M$27,H$5,FALSE),0)</f>
        <v>0</v>
      </c>
      <c r="I43" s="101">
        <f>IFERROR(VLOOKUP(Teilnehmerliste!$B43,'Preis pro Kategorie'!$A$4:$M$27,I$5,FALSE),0)</f>
        <v>0</v>
      </c>
      <c r="J43" s="101">
        <f>IFERROR(VLOOKUP(Teilnehmerliste!$B43,'Preis pro Kategorie'!$A$4:$M$27,J$5,FALSE),0)</f>
        <v>0</v>
      </c>
      <c r="K43" s="101">
        <f>IFERROR(VLOOKUP(Teilnehmerliste!$B43,'Preis pro Kategorie'!$A$4:$M$27,K$5,FALSE),0)</f>
        <v>0</v>
      </c>
      <c r="L43" s="102">
        <f>IFERROR(VLOOKUP(Teilnehmerliste!$B43,'Preis pro Kategorie'!$A$4:$M$27,L$5,FALSE),0)</f>
        <v>0</v>
      </c>
      <c r="M43" s="102">
        <f>IFERROR(VLOOKUP(Teilnehmerliste!$B43,'Preis pro Kategorie'!$A$4:$M$27,M$5,FALSE),0)</f>
        <v>0</v>
      </c>
      <c r="N43" s="132">
        <f>IFERROR(Teilnehmerliste!$L43+Teilnehmerliste!$M43,0)</f>
        <v>0</v>
      </c>
      <c r="O43" s="189"/>
    </row>
    <row r="44" spans="1:15" ht="15" customHeight="1">
      <c r="A44" s="96">
        <v>38</v>
      </c>
      <c r="B44" s="188" t="s">
        <v>156</v>
      </c>
      <c r="C44" s="98"/>
      <c r="D44" s="98"/>
      <c r="E44" s="98"/>
      <c r="F44" s="99">
        <f>IFERROR(VLOOKUP(Teilnehmerliste!$B44,'Preis pro Kategorie'!$A$4:$M$27,F$5,FALSE),0)</f>
        <v>0</v>
      </c>
      <c r="G44" s="99">
        <f>IFERROR(VLOOKUP(Teilnehmerliste!$B44,'Preis pro Kategorie'!$A$4:$M$27,G$5,FALSE),0)</f>
        <v>0</v>
      </c>
      <c r="H44" s="101">
        <f>IFERROR(VLOOKUP(Teilnehmerliste!$B44,'Preis pro Kategorie'!$A$4:$M$27,H$5,FALSE),0)</f>
        <v>0</v>
      </c>
      <c r="I44" s="101">
        <f>IFERROR(VLOOKUP(Teilnehmerliste!$B44,'Preis pro Kategorie'!$A$4:$M$27,I$5,FALSE),0)</f>
        <v>0</v>
      </c>
      <c r="J44" s="101">
        <f>IFERROR(VLOOKUP(Teilnehmerliste!$B44,'Preis pro Kategorie'!$A$4:$M$27,J$5,FALSE),0)</f>
        <v>0</v>
      </c>
      <c r="K44" s="101">
        <f>IFERROR(VLOOKUP(Teilnehmerliste!$B44,'Preis pro Kategorie'!$A$4:$M$27,K$5,FALSE),0)</f>
        <v>0</v>
      </c>
      <c r="L44" s="102">
        <f>IFERROR(VLOOKUP(Teilnehmerliste!$B44,'Preis pro Kategorie'!$A$4:$M$27,L$5,FALSE),0)</f>
        <v>0</v>
      </c>
      <c r="M44" s="102">
        <f>IFERROR(VLOOKUP(Teilnehmerliste!$B44,'Preis pro Kategorie'!$A$4:$M$27,M$5,FALSE),0)</f>
        <v>0</v>
      </c>
      <c r="N44" s="132">
        <f>IFERROR(Teilnehmerliste!$L44+Teilnehmerliste!$M44,0)</f>
        <v>0</v>
      </c>
      <c r="O44" s="189"/>
    </row>
    <row r="45" spans="1:15" ht="15" customHeight="1">
      <c r="A45" s="96">
        <v>39</v>
      </c>
      <c r="B45" s="188" t="s">
        <v>156</v>
      </c>
      <c r="C45" s="98"/>
      <c r="D45" s="98"/>
      <c r="E45" s="98"/>
      <c r="F45" s="99">
        <f>IFERROR(VLOOKUP(Teilnehmerliste!$B45,'Preis pro Kategorie'!$A$4:$M$27,F$5,FALSE),0)</f>
        <v>0</v>
      </c>
      <c r="G45" s="99">
        <f>IFERROR(VLOOKUP(Teilnehmerliste!$B45,'Preis pro Kategorie'!$A$4:$M$27,G$5,FALSE),0)</f>
        <v>0</v>
      </c>
      <c r="H45" s="101">
        <f>IFERROR(VLOOKUP(Teilnehmerliste!$B45,'Preis pro Kategorie'!$A$4:$M$27,H$5,FALSE),0)</f>
        <v>0</v>
      </c>
      <c r="I45" s="101">
        <f>IFERROR(VLOOKUP(Teilnehmerliste!$B45,'Preis pro Kategorie'!$A$4:$M$27,I$5,FALSE),0)</f>
        <v>0</v>
      </c>
      <c r="J45" s="101">
        <f>IFERROR(VLOOKUP(Teilnehmerliste!$B45,'Preis pro Kategorie'!$A$4:$M$27,J$5,FALSE),0)</f>
        <v>0</v>
      </c>
      <c r="K45" s="101">
        <f>IFERROR(VLOOKUP(Teilnehmerliste!$B45,'Preis pro Kategorie'!$A$4:$M$27,K$5,FALSE),0)</f>
        <v>0</v>
      </c>
      <c r="L45" s="102">
        <f>IFERROR(VLOOKUP(Teilnehmerliste!$B45,'Preis pro Kategorie'!$A$4:$M$27,L$5,FALSE),0)</f>
        <v>0</v>
      </c>
      <c r="M45" s="102">
        <f>IFERROR(VLOOKUP(Teilnehmerliste!$B45,'Preis pro Kategorie'!$A$4:$M$27,M$5,FALSE),0)</f>
        <v>0</v>
      </c>
      <c r="N45" s="132">
        <f>IFERROR(Teilnehmerliste!$L45+Teilnehmerliste!$M45,0)</f>
        <v>0</v>
      </c>
      <c r="O45" s="189"/>
    </row>
    <row r="46" spans="1:15" ht="15" customHeight="1">
      <c r="A46" s="96">
        <v>40</v>
      </c>
      <c r="B46" s="188" t="s">
        <v>156</v>
      </c>
      <c r="C46" s="98"/>
      <c r="D46" s="98"/>
      <c r="E46" s="98"/>
      <c r="F46" s="99">
        <f>IFERROR(VLOOKUP(Teilnehmerliste!$B46,'Preis pro Kategorie'!$A$4:$M$27,F$5,FALSE),0)</f>
        <v>0</v>
      </c>
      <c r="G46" s="99">
        <f>IFERROR(VLOOKUP(Teilnehmerliste!$B46,'Preis pro Kategorie'!$A$4:$M$27,G$5,FALSE),0)</f>
        <v>0</v>
      </c>
      <c r="H46" s="101">
        <f>IFERROR(VLOOKUP(Teilnehmerliste!$B46,'Preis pro Kategorie'!$A$4:$M$27,H$5,FALSE),0)</f>
        <v>0</v>
      </c>
      <c r="I46" s="101">
        <f>IFERROR(VLOOKUP(Teilnehmerliste!$B46,'Preis pro Kategorie'!$A$4:$M$27,I$5,FALSE),0)</f>
        <v>0</v>
      </c>
      <c r="J46" s="101">
        <f>IFERROR(VLOOKUP(Teilnehmerliste!$B46,'Preis pro Kategorie'!$A$4:$M$27,J$5,FALSE),0)</f>
        <v>0</v>
      </c>
      <c r="K46" s="101">
        <f>IFERROR(VLOOKUP(Teilnehmerliste!$B46,'Preis pro Kategorie'!$A$4:$M$27,K$5,FALSE),0)</f>
        <v>0</v>
      </c>
      <c r="L46" s="102">
        <f>IFERROR(VLOOKUP(Teilnehmerliste!$B46,'Preis pro Kategorie'!$A$4:$M$27,L$5,FALSE),0)</f>
        <v>0</v>
      </c>
      <c r="M46" s="102">
        <f>IFERROR(VLOOKUP(Teilnehmerliste!$B46,'Preis pro Kategorie'!$A$4:$M$27,M$5,FALSE),0)</f>
        <v>0</v>
      </c>
      <c r="N46" s="132">
        <f>IFERROR(Teilnehmerliste!$L46+Teilnehmerliste!$M46,0)</f>
        <v>0</v>
      </c>
      <c r="O46" s="189"/>
    </row>
    <row r="47" spans="1:15" ht="15" customHeight="1">
      <c r="A47" s="96">
        <v>41</v>
      </c>
      <c r="B47" s="188" t="s">
        <v>156</v>
      </c>
      <c r="C47" s="98"/>
      <c r="D47" s="98"/>
      <c r="E47" s="98"/>
      <c r="F47" s="99">
        <f>IFERROR(VLOOKUP(Teilnehmerliste!$B47,'Preis pro Kategorie'!$A$4:$M$27,F$5,FALSE),0)</f>
        <v>0</v>
      </c>
      <c r="G47" s="99">
        <f>IFERROR(VLOOKUP(Teilnehmerliste!$B47,'Preis pro Kategorie'!$A$4:$M$27,G$5,FALSE),0)</f>
        <v>0</v>
      </c>
      <c r="H47" s="101">
        <f>IFERROR(VLOOKUP(Teilnehmerliste!$B47,'Preis pro Kategorie'!$A$4:$M$27,H$5,FALSE),0)</f>
        <v>0</v>
      </c>
      <c r="I47" s="101">
        <f>IFERROR(VLOOKUP(Teilnehmerliste!$B47,'Preis pro Kategorie'!$A$4:$M$27,I$5,FALSE),0)</f>
        <v>0</v>
      </c>
      <c r="J47" s="101">
        <f>IFERROR(VLOOKUP(Teilnehmerliste!$B47,'Preis pro Kategorie'!$A$4:$M$27,J$5,FALSE),0)</f>
        <v>0</v>
      </c>
      <c r="K47" s="101">
        <f>IFERROR(VLOOKUP(Teilnehmerliste!$B47,'Preis pro Kategorie'!$A$4:$M$27,K$5,FALSE),0)</f>
        <v>0</v>
      </c>
      <c r="L47" s="102">
        <f>IFERROR(VLOOKUP(Teilnehmerliste!$B47,'Preis pro Kategorie'!$A$4:$M$27,L$5,FALSE),0)</f>
        <v>0</v>
      </c>
      <c r="M47" s="102">
        <f>IFERROR(VLOOKUP(Teilnehmerliste!$B47,'Preis pro Kategorie'!$A$4:$M$27,M$5,FALSE),0)</f>
        <v>0</v>
      </c>
      <c r="N47" s="132">
        <f>IFERROR(Teilnehmerliste!$L47+Teilnehmerliste!$M47,0)</f>
        <v>0</v>
      </c>
      <c r="O47" s="189"/>
    </row>
    <row r="48" spans="1:15" ht="15" customHeight="1">
      <c r="A48" s="96">
        <v>42</v>
      </c>
      <c r="B48" s="188" t="s">
        <v>156</v>
      </c>
      <c r="C48" s="98"/>
      <c r="D48" s="98"/>
      <c r="E48" s="98"/>
      <c r="F48" s="99">
        <f>IFERROR(VLOOKUP(Teilnehmerliste!$B48,'Preis pro Kategorie'!$A$4:$M$27,F$5,FALSE),0)</f>
        <v>0</v>
      </c>
      <c r="G48" s="99">
        <f>IFERROR(VLOOKUP(Teilnehmerliste!$B48,'Preis pro Kategorie'!$A$4:$M$27,G$5,FALSE),0)</f>
        <v>0</v>
      </c>
      <c r="H48" s="101">
        <f>IFERROR(VLOOKUP(Teilnehmerliste!$B48,'Preis pro Kategorie'!$A$4:$M$27,H$5,FALSE),0)</f>
        <v>0</v>
      </c>
      <c r="I48" s="101">
        <f>IFERROR(VLOOKUP(Teilnehmerliste!$B48,'Preis pro Kategorie'!$A$4:$M$27,I$5,FALSE),0)</f>
        <v>0</v>
      </c>
      <c r="J48" s="101">
        <f>IFERROR(VLOOKUP(Teilnehmerliste!$B48,'Preis pro Kategorie'!$A$4:$M$27,J$5,FALSE),0)</f>
        <v>0</v>
      </c>
      <c r="K48" s="101">
        <f>IFERROR(VLOOKUP(Teilnehmerliste!$B48,'Preis pro Kategorie'!$A$4:$M$27,K$5,FALSE),0)</f>
        <v>0</v>
      </c>
      <c r="L48" s="102">
        <f>IFERROR(VLOOKUP(Teilnehmerliste!$B48,'Preis pro Kategorie'!$A$4:$M$27,L$5,FALSE),0)</f>
        <v>0</v>
      </c>
      <c r="M48" s="102">
        <f>IFERROR(VLOOKUP(Teilnehmerliste!$B48,'Preis pro Kategorie'!$A$4:$M$27,M$5,FALSE),0)</f>
        <v>0</v>
      </c>
      <c r="N48" s="132">
        <f>IFERROR(Teilnehmerliste!$L48+Teilnehmerliste!$M48,0)</f>
        <v>0</v>
      </c>
      <c r="O48" s="189"/>
    </row>
    <row r="49" spans="1:15" ht="15" customHeight="1">
      <c r="A49" s="96">
        <v>43</v>
      </c>
      <c r="B49" s="188" t="s">
        <v>156</v>
      </c>
      <c r="C49" s="98"/>
      <c r="D49" s="98"/>
      <c r="E49" s="98"/>
      <c r="F49" s="99">
        <f>IFERROR(VLOOKUP(Teilnehmerliste!$B49,'Preis pro Kategorie'!$A$4:$M$27,F$5,FALSE),0)</f>
        <v>0</v>
      </c>
      <c r="G49" s="99">
        <f>IFERROR(VLOOKUP(Teilnehmerliste!$B49,'Preis pro Kategorie'!$A$4:$M$27,G$5,FALSE),0)</f>
        <v>0</v>
      </c>
      <c r="H49" s="101">
        <f>IFERROR(VLOOKUP(Teilnehmerliste!$B49,'Preis pro Kategorie'!$A$4:$M$27,H$5,FALSE),0)</f>
        <v>0</v>
      </c>
      <c r="I49" s="101">
        <f>IFERROR(VLOOKUP(Teilnehmerliste!$B49,'Preis pro Kategorie'!$A$4:$M$27,I$5,FALSE),0)</f>
        <v>0</v>
      </c>
      <c r="J49" s="101">
        <f>IFERROR(VLOOKUP(Teilnehmerliste!$B49,'Preis pro Kategorie'!$A$4:$M$27,J$5,FALSE),0)</f>
        <v>0</v>
      </c>
      <c r="K49" s="101">
        <f>IFERROR(VLOOKUP(Teilnehmerliste!$B49,'Preis pro Kategorie'!$A$4:$M$27,K$5,FALSE),0)</f>
        <v>0</v>
      </c>
      <c r="L49" s="102">
        <f>IFERROR(VLOOKUP(Teilnehmerliste!$B49,'Preis pro Kategorie'!$A$4:$M$27,L$5,FALSE),0)</f>
        <v>0</v>
      </c>
      <c r="M49" s="102">
        <f>IFERROR(VLOOKUP(Teilnehmerliste!$B49,'Preis pro Kategorie'!$A$4:$M$27,M$5,FALSE),0)</f>
        <v>0</v>
      </c>
      <c r="N49" s="132">
        <f>IFERROR(Teilnehmerliste!$L49+Teilnehmerliste!$M49,0)</f>
        <v>0</v>
      </c>
      <c r="O49" s="189"/>
    </row>
    <row r="50" spans="1:15" ht="15" customHeight="1">
      <c r="A50" s="96">
        <v>44</v>
      </c>
      <c r="B50" s="188" t="s">
        <v>156</v>
      </c>
      <c r="C50" s="98"/>
      <c r="D50" s="98"/>
      <c r="E50" s="98"/>
      <c r="F50" s="99">
        <f>IFERROR(VLOOKUP(Teilnehmerliste!$B50,'Preis pro Kategorie'!$A$4:$M$27,F$5,FALSE),0)</f>
        <v>0</v>
      </c>
      <c r="G50" s="99">
        <f>IFERROR(VLOOKUP(Teilnehmerliste!$B50,'Preis pro Kategorie'!$A$4:$M$27,G$5,FALSE),0)</f>
        <v>0</v>
      </c>
      <c r="H50" s="101">
        <f>IFERROR(VLOOKUP(Teilnehmerliste!$B50,'Preis pro Kategorie'!$A$4:$M$27,H$5,FALSE),0)</f>
        <v>0</v>
      </c>
      <c r="I50" s="101">
        <f>IFERROR(VLOOKUP(Teilnehmerliste!$B50,'Preis pro Kategorie'!$A$4:$M$27,I$5,FALSE),0)</f>
        <v>0</v>
      </c>
      <c r="J50" s="101">
        <f>IFERROR(VLOOKUP(Teilnehmerliste!$B50,'Preis pro Kategorie'!$A$4:$M$27,J$5,FALSE),0)</f>
        <v>0</v>
      </c>
      <c r="K50" s="101">
        <f>IFERROR(VLOOKUP(Teilnehmerliste!$B50,'Preis pro Kategorie'!$A$4:$M$27,K$5,FALSE),0)</f>
        <v>0</v>
      </c>
      <c r="L50" s="102">
        <f>IFERROR(VLOOKUP(Teilnehmerliste!$B50,'Preis pro Kategorie'!$A$4:$M$27,L$5,FALSE),0)</f>
        <v>0</v>
      </c>
      <c r="M50" s="102">
        <f>IFERROR(VLOOKUP(Teilnehmerliste!$B50,'Preis pro Kategorie'!$A$4:$M$27,M$5,FALSE),0)</f>
        <v>0</v>
      </c>
      <c r="N50" s="132">
        <f>IFERROR(Teilnehmerliste!$L50+Teilnehmerliste!$M50,0)</f>
        <v>0</v>
      </c>
      <c r="O50" s="189"/>
    </row>
    <row r="51" spans="1:15" ht="15" customHeight="1">
      <c r="A51" s="96">
        <v>45</v>
      </c>
      <c r="B51" s="188" t="s">
        <v>156</v>
      </c>
      <c r="C51" s="98"/>
      <c r="D51" s="98"/>
      <c r="E51" s="98"/>
      <c r="F51" s="99">
        <f>IFERROR(VLOOKUP(Teilnehmerliste!$B51,'Preis pro Kategorie'!$A$4:$M$27,F$5,FALSE),0)</f>
        <v>0</v>
      </c>
      <c r="G51" s="99">
        <f>IFERROR(VLOOKUP(Teilnehmerliste!$B51,'Preis pro Kategorie'!$A$4:$M$27,G$5,FALSE),0)</f>
        <v>0</v>
      </c>
      <c r="H51" s="101">
        <f>IFERROR(VLOOKUP(Teilnehmerliste!$B51,'Preis pro Kategorie'!$A$4:$M$27,H$5,FALSE),0)</f>
        <v>0</v>
      </c>
      <c r="I51" s="101">
        <f>IFERROR(VLOOKUP(Teilnehmerliste!$B51,'Preis pro Kategorie'!$A$4:$M$27,I$5,FALSE),0)</f>
        <v>0</v>
      </c>
      <c r="J51" s="101">
        <f>IFERROR(VLOOKUP(Teilnehmerliste!$B51,'Preis pro Kategorie'!$A$4:$M$27,J$5,FALSE),0)</f>
        <v>0</v>
      </c>
      <c r="K51" s="101">
        <f>IFERROR(VLOOKUP(Teilnehmerliste!$B51,'Preis pro Kategorie'!$A$4:$M$27,K$5,FALSE),0)</f>
        <v>0</v>
      </c>
      <c r="L51" s="102">
        <f>IFERROR(VLOOKUP(Teilnehmerliste!$B51,'Preis pro Kategorie'!$A$4:$M$27,L$5,FALSE),0)</f>
        <v>0</v>
      </c>
      <c r="M51" s="102">
        <f>IFERROR(VLOOKUP(Teilnehmerliste!$B51,'Preis pro Kategorie'!$A$4:$M$27,M$5,FALSE),0)</f>
        <v>0</v>
      </c>
      <c r="N51" s="132">
        <f>IFERROR(Teilnehmerliste!$L51+Teilnehmerliste!$M51,0)</f>
        <v>0</v>
      </c>
      <c r="O51" s="189"/>
    </row>
    <row r="52" spans="1:15" ht="15" customHeight="1">
      <c r="A52" s="96">
        <v>46</v>
      </c>
      <c r="B52" s="188" t="s">
        <v>156</v>
      </c>
      <c r="C52" s="98"/>
      <c r="D52" s="98"/>
      <c r="E52" s="98"/>
      <c r="F52" s="99">
        <f>IFERROR(VLOOKUP(Teilnehmerliste!$B52,'Preis pro Kategorie'!$A$4:$M$27,F$5,FALSE),0)</f>
        <v>0</v>
      </c>
      <c r="G52" s="99">
        <f>IFERROR(VLOOKUP(Teilnehmerliste!$B52,'Preis pro Kategorie'!$A$4:$M$27,G$5,FALSE),0)</f>
        <v>0</v>
      </c>
      <c r="H52" s="101">
        <f>IFERROR(VLOOKUP(Teilnehmerliste!$B52,'Preis pro Kategorie'!$A$4:$M$27,H$5,FALSE),0)</f>
        <v>0</v>
      </c>
      <c r="I52" s="101">
        <f>IFERROR(VLOOKUP(Teilnehmerliste!$B52,'Preis pro Kategorie'!$A$4:$M$27,I$5,FALSE),0)</f>
        <v>0</v>
      </c>
      <c r="J52" s="101">
        <f>IFERROR(VLOOKUP(Teilnehmerliste!$B52,'Preis pro Kategorie'!$A$4:$M$27,J$5,FALSE),0)</f>
        <v>0</v>
      </c>
      <c r="K52" s="101">
        <f>IFERROR(VLOOKUP(Teilnehmerliste!$B52,'Preis pro Kategorie'!$A$4:$M$27,K$5,FALSE),0)</f>
        <v>0</v>
      </c>
      <c r="L52" s="102">
        <f>IFERROR(VLOOKUP(Teilnehmerliste!$B52,'Preis pro Kategorie'!$A$4:$M$27,L$5,FALSE),0)</f>
        <v>0</v>
      </c>
      <c r="M52" s="102">
        <f>IFERROR(VLOOKUP(Teilnehmerliste!$B52,'Preis pro Kategorie'!$A$4:$M$27,M$5,FALSE),0)</f>
        <v>0</v>
      </c>
      <c r="N52" s="132">
        <f>IFERROR(Teilnehmerliste!$L52+Teilnehmerliste!$M52,0)</f>
        <v>0</v>
      </c>
      <c r="O52" s="189"/>
    </row>
    <row r="53" spans="1:15" ht="15" customHeight="1">
      <c r="A53" s="96">
        <v>47</v>
      </c>
      <c r="B53" s="188" t="s">
        <v>156</v>
      </c>
      <c r="C53" s="98"/>
      <c r="D53" s="98"/>
      <c r="E53" s="98"/>
      <c r="F53" s="99">
        <f>IFERROR(VLOOKUP(Teilnehmerliste!$B53,'Preis pro Kategorie'!$A$4:$M$27,F$5,FALSE),0)</f>
        <v>0</v>
      </c>
      <c r="G53" s="99">
        <f>IFERROR(VLOOKUP(Teilnehmerliste!$B53,'Preis pro Kategorie'!$A$4:$M$27,G$5,FALSE),0)</f>
        <v>0</v>
      </c>
      <c r="H53" s="101">
        <f>IFERROR(VLOOKUP(Teilnehmerliste!$B53,'Preis pro Kategorie'!$A$4:$M$27,H$5,FALSE),0)</f>
        <v>0</v>
      </c>
      <c r="I53" s="101">
        <f>IFERROR(VLOOKUP(Teilnehmerliste!$B53,'Preis pro Kategorie'!$A$4:$M$27,I$5,FALSE),0)</f>
        <v>0</v>
      </c>
      <c r="J53" s="101">
        <f>IFERROR(VLOOKUP(Teilnehmerliste!$B53,'Preis pro Kategorie'!$A$4:$M$27,J$5,FALSE),0)</f>
        <v>0</v>
      </c>
      <c r="K53" s="101">
        <f>IFERROR(VLOOKUP(Teilnehmerliste!$B53,'Preis pro Kategorie'!$A$4:$M$27,K$5,FALSE),0)</f>
        <v>0</v>
      </c>
      <c r="L53" s="102">
        <f>IFERROR(VLOOKUP(Teilnehmerliste!$B53,'Preis pro Kategorie'!$A$4:$M$27,L$5,FALSE),0)</f>
        <v>0</v>
      </c>
      <c r="M53" s="102">
        <f>IFERROR(VLOOKUP(Teilnehmerliste!$B53,'Preis pro Kategorie'!$A$4:$M$27,M$5,FALSE),0)</f>
        <v>0</v>
      </c>
      <c r="N53" s="132">
        <f>IFERROR(Teilnehmerliste!$L53+Teilnehmerliste!$M53,0)</f>
        <v>0</v>
      </c>
      <c r="O53" s="189"/>
    </row>
    <row r="54" spans="1:15" ht="15" customHeight="1">
      <c r="A54" s="96">
        <v>48</v>
      </c>
      <c r="B54" s="188" t="s">
        <v>156</v>
      </c>
      <c r="C54" s="98"/>
      <c r="D54" s="98"/>
      <c r="E54" s="98"/>
      <c r="F54" s="99">
        <f>IFERROR(VLOOKUP(Teilnehmerliste!$B54,'Preis pro Kategorie'!$A$4:$M$27,F$5,FALSE),0)</f>
        <v>0</v>
      </c>
      <c r="G54" s="99">
        <f>IFERROR(VLOOKUP(Teilnehmerliste!$B54,'Preis pro Kategorie'!$A$4:$M$27,G$5,FALSE),0)</f>
        <v>0</v>
      </c>
      <c r="H54" s="101">
        <f>IFERROR(VLOOKUP(Teilnehmerliste!$B54,'Preis pro Kategorie'!$A$4:$M$27,H$5,FALSE),0)</f>
        <v>0</v>
      </c>
      <c r="I54" s="101">
        <f>IFERROR(VLOOKUP(Teilnehmerliste!$B54,'Preis pro Kategorie'!$A$4:$M$27,I$5,FALSE),0)</f>
        <v>0</v>
      </c>
      <c r="J54" s="101">
        <f>IFERROR(VLOOKUP(Teilnehmerliste!$B54,'Preis pro Kategorie'!$A$4:$M$27,J$5,FALSE),0)</f>
        <v>0</v>
      </c>
      <c r="K54" s="101">
        <f>IFERROR(VLOOKUP(Teilnehmerliste!$B54,'Preis pro Kategorie'!$A$4:$M$27,K$5,FALSE),0)</f>
        <v>0</v>
      </c>
      <c r="L54" s="102">
        <f>IFERROR(VLOOKUP(Teilnehmerliste!$B54,'Preis pro Kategorie'!$A$4:$M$27,L$5,FALSE),0)</f>
        <v>0</v>
      </c>
      <c r="M54" s="102">
        <f>IFERROR(VLOOKUP(Teilnehmerliste!$B54,'Preis pro Kategorie'!$A$4:$M$27,M$5,FALSE),0)</f>
        <v>0</v>
      </c>
      <c r="N54" s="132">
        <f>IFERROR(Teilnehmerliste!$L54+Teilnehmerliste!$M54,0)</f>
        <v>0</v>
      </c>
      <c r="O54" s="189"/>
    </row>
    <row r="55" spans="1:15" ht="15" customHeight="1">
      <c r="A55" s="96">
        <v>49</v>
      </c>
      <c r="B55" s="188" t="s">
        <v>156</v>
      </c>
      <c r="C55" s="98"/>
      <c r="D55" s="98"/>
      <c r="E55" s="98"/>
      <c r="F55" s="99">
        <f>IFERROR(VLOOKUP(Teilnehmerliste!$B55,'Preis pro Kategorie'!$A$4:$M$27,F$5,FALSE),0)</f>
        <v>0</v>
      </c>
      <c r="G55" s="99">
        <f>IFERROR(VLOOKUP(Teilnehmerliste!$B55,'Preis pro Kategorie'!$A$4:$M$27,G$5,FALSE),0)</f>
        <v>0</v>
      </c>
      <c r="H55" s="101">
        <f>IFERROR(VLOOKUP(Teilnehmerliste!$B55,'Preis pro Kategorie'!$A$4:$M$27,H$5,FALSE),0)</f>
        <v>0</v>
      </c>
      <c r="I55" s="101">
        <f>IFERROR(VLOOKUP(Teilnehmerliste!$B55,'Preis pro Kategorie'!$A$4:$M$27,I$5,FALSE),0)</f>
        <v>0</v>
      </c>
      <c r="J55" s="101">
        <f>IFERROR(VLOOKUP(Teilnehmerliste!$B55,'Preis pro Kategorie'!$A$4:$M$27,J$5,FALSE),0)</f>
        <v>0</v>
      </c>
      <c r="K55" s="101">
        <f>IFERROR(VLOOKUP(Teilnehmerliste!$B55,'Preis pro Kategorie'!$A$4:$M$27,K$5,FALSE),0)</f>
        <v>0</v>
      </c>
      <c r="L55" s="102">
        <f>IFERROR(VLOOKUP(Teilnehmerliste!$B55,'Preis pro Kategorie'!$A$4:$M$27,L$5,FALSE),0)</f>
        <v>0</v>
      </c>
      <c r="M55" s="102">
        <f>IFERROR(VLOOKUP(Teilnehmerliste!$B55,'Preis pro Kategorie'!$A$4:$M$27,M$5,FALSE),0)</f>
        <v>0</v>
      </c>
      <c r="N55" s="132">
        <f>IFERROR(Teilnehmerliste!$L55+Teilnehmerliste!$M55,0)</f>
        <v>0</v>
      </c>
      <c r="O55" s="189"/>
    </row>
    <row r="56" spans="1:15" ht="15" customHeight="1">
      <c r="A56" s="96">
        <v>50</v>
      </c>
      <c r="B56" s="188" t="s">
        <v>156</v>
      </c>
      <c r="C56" s="98"/>
      <c r="D56" s="98"/>
      <c r="E56" s="98"/>
      <c r="F56" s="99">
        <f>IFERROR(VLOOKUP(Teilnehmerliste!$B56,'Preis pro Kategorie'!$A$4:$M$27,F$5,FALSE),0)</f>
        <v>0</v>
      </c>
      <c r="G56" s="99">
        <f>IFERROR(VLOOKUP(Teilnehmerliste!$B56,'Preis pro Kategorie'!$A$4:$M$27,G$5,FALSE),0)</f>
        <v>0</v>
      </c>
      <c r="H56" s="101">
        <f>IFERROR(VLOOKUP(Teilnehmerliste!$B56,'Preis pro Kategorie'!$A$4:$M$27,H$5,FALSE),0)</f>
        <v>0</v>
      </c>
      <c r="I56" s="101">
        <f>IFERROR(VLOOKUP(Teilnehmerliste!$B56,'Preis pro Kategorie'!$A$4:$M$27,I$5,FALSE),0)</f>
        <v>0</v>
      </c>
      <c r="J56" s="101">
        <f>IFERROR(VLOOKUP(Teilnehmerliste!$B56,'Preis pro Kategorie'!$A$4:$M$27,J$5,FALSE),0)</f>
        <v>0</v>
      </c>
      <c r="K56" s="101">
        <f>IFERROR(VLOOKUP(Teilnehmerliste!$B56,'Preis pro Kategorie'!$A$4:$M$27,K$5,FALSE),0)</f>
        <v>0</v>
      </c>
      <c r="L56" s="102">
        <f>IFERROR(VLOOKUP(Teilnehmerliste!$B56,'Preis pro Kategorie'!$A$4:$M$27,L$5,FALSE),0)</f>
        <v>0</v>
      </c>
      <c r="M56" s="102">
        <f>IFERROR(VLOOKUP(Teilnehmerliste!$B56,'Preis pro Kategorie'!$A$4:$M$27,M$5,FALSE),0)</f>
        <v>0</v>
      </c>
      <c r="N56" s="132">
        <f>IFERROR(Teilnehmerliste!$L56+Teilnehmerliste!$M56,0)</f>
        <v>0</v>
      </c>
      <c r="O56" s="189"/>
    </row>
    <row r="57" spans="1:15" ht="15" customHeight="1">
      <c r="A57" s="96">
        <v>51</v>
      </c>
      <c r="B57" s="188" t="s">
        <v>156</v>
      </c>
      <c r="C57" s="98"/>
      <c r="D57" s="98"/>
      <c r="E57" s="98"/>
      <c r="F57" s="99">
        <f>IFERROR(VLOOKUP(Teilnehmerliste!$B57,'Preis pro Kategorie'!$A$4:$M$27,F$5,FALSE),0)</f>
        <v>0</v>
      </c>
      <c r="G57" s="99">
        <f>IFERROR(VLOOKUP(Teilnehmerliste!$B57,'Preis pro Kategorie'!$A$4:$M$27,G$5,FALSE),0)</f>
        <v>0</v>
      </c>
      <c r="H57" s="101">
        <f>IFERROR(VLOOKUP(Teilnehmerliste!$B57,'Preis pro Kategorie'!$A$4:$M$27,H$5,FALSE),0)</f>
        <v>0</v>
      </c>
      <c r="I57" s="101">
        <f>IFERROR(VLOOKUP(Teilnehmerliste!$B57,'Preis pro Kategorie'!$A$4:$M$27,I$5,FALSE),0)</f>
        <v>0</v>
      </c>
      <c r="J57" s="101">
        <f>IFERROR(VLOOKUP(Teilnehmerliste!$B57,'Preis pro Kategorie'!$A$4:$M$27,J$5,FALSE),0)</f>
        <v>0</v>
      </c>
      <c r="K57" s="101">
        <f>IFERROR(VLOOKUP(Teilnehmerliste!$B57,'Preis pro Kategorie'!$A$4:$M$27,K$5,FALSE),0)</f>
        <v>0</v>
      </c>
      <c r="L57" s="102">
        <f>IFERROR(VLOOKUP(Teilnehmerliste!$B57,'Preis pro Kategorie'!$A$4:$M$27,L$5,FALSE),0)</f>
        <v>0</v>
      </c>
      <c r="M57" s="102">
        <f>IFERROR(VLOOKUP(Teilnehmerliste!$B57,'Preis pro Kategorie'!$A$4:$M$27,M$5,FALSE),0)</f>
        <v>0</v>
      </c>
      <c r="N57" s="132">
        <f>IFERROR(Teilnehmerliste!$L57+Teilnehmerliste!$M57,0)</f>
        <v>0</v>
      </c>
      <c r="O57" s="189"/>
    </row>
    <row r="58" spans="1:15" ht="15" customHeight="1">
      <c r="A58" s="96">
        <v>52</v>
      </c>
      <c r="B58" s="188" t="s">
        <v>156</v>
      </c>
      <c r="C58" s="98"/>
      <c r="D58" s="98"/>
      <c r="E58" s="98"/>
      <c r="F58" s="99">
        <f>IFERROR(VLOOKUP(Teilnehmerliste!$B58,'Preis pro Kategorie'!$A$4:$M$27,F$5,FALSE),0)</f>
        <v>0</v>
      </c>
      <c r="G58" s="99">
        <f>IFERROR(VLOOKUP(Teilnehmerliste!$B58,'Preis pro Kategorie'!$A$4:$M$27,G$5,FALSE),0)</f>
        <v>0</v>
      </c>
      <c r="H58" s="101">
        <f>IFERROR(VLOOKUP(Teilnehmerliste!$B58,'Preis pro Kategorie'!$A$4:$M$27,H$5,FALSE),0)</f>
        <v>0</v>
      </c>
      <c r="I58" s="101">
        <f>IFERROR(VLOOKUP(Teilnehmerliste!$B58,'Preis pro Kategorie'!$A$4:$M$27,I$5,FALSE),0)</f>
        <v>0</v>
      </c>
      <c r="J58" s="101">
        <f>IFERROR(VLOOKUP(Teilnehmerliste!$B58,'Preis pro Kategorie'!$A$4:$M$27,J$5,FALSE),0)</f>
        <v>0</v>
      </c>
      <c r="K58" s="101">
        <f>IFERROR(VLOOKUP(Teilnehmerliste!$B58,'Preis pro Kategorie'!$A$4:$M$27,K$5,FALSE),0)</f>
        <v>0</v>
      </c>
      <c r="L58" s="102">
        <f>IFERROR(VLOOKUP(Teilnehmerliste!$B58,'Preis pro Kategorie'!$A$4:$M$27,L$5,FALSE),0)</f>
        <v>0</v>
      </c>
      <c r="M58" s="102">
        <f>IFERROR(VLOOKUP(Teilnehmerliste!$B58,'Preis pro Kategorie'!$A$4:$M$27,M$5,FALSE),0)</f>
        <v>0</v>
      </c>
      <c r="N58" s="132">
        <f>IFERROR(Teilnehmerliste!$L58+Teilnehmerliste!$M58,0)</f>
        <v>0</v>
      </c>
      <c r="O58" s="189"/>
    </row>
    <row r="59" spans="1:15" ht="15" customHeight="1">
      <c r="A59" s="103">
        <v>53</v>
      </c>
      <c r="B59" s="188" t="s">
        <v>156</v>
      </c>
      <c r="C59" s="104"/>
      <c r="D59" s="104"/>
      <c r="E59" s="104"/>
      <c r="F59" s="99">
        <f>IFERROR(VLOOKUP(Teilnehmerliste!$B59,'Preis pro Kategorie'!$A$4:$M$27,F$5,FALSE),0)</f>
        <v>0</v>
      </c>
      <c r="G59" s="99">
        <f>IFERROR(VLOOKUP(Teilnehmerliste!$B59,'Preis pro Kategorie'!$A$4:$M$27,G$5,FALSE),0)</f>
        <v>0</v>
      </c>
      <c r="H59" s="105">
        <f>IFERROR(VLOOKUP(Teilnehmerliste!$B59,'Preis pro Kategorie'!$A$4:$M$27,H$5,FALSE),0)</f>
        <v>0</v>
      </c>
      <c r="I59" s="105">
        <f>IFERROR(VLOOKUP(Teilnehmerliste!$B59,'Preis pro Kategorie'!$A$4:$M$27,I$5,FALSE),0)</f>
        <v>0</v>
      </c>
      <c r="J59" s="105">
        <f>IFERROR(VLOOKUP(Teilnehmerliste!$B59,'Preis pro Kategorie'!$A$4:$M$27,J$5,FALSE),0)</f>
        <v>0</v>
      </c>
      <c r="K59" s="105">
        <f>IFERROR(VLOOKUP(Teilnehmerliste!$B59,'Preis pro Kategorie'!$A$4:$M$27,K$5,FALSE),0)</f>
        <v>0</v>
      </c>
      <c r="L59" s="102">
        <f>IFERROR(VLOOKUP(Teilnehmerliste!$B59,'Preis pro Kategorie'!$A$4:$M$27,L$5,FALSE),0)</f>
        <v>0</v>
      </c>
      <c r="M59" s="102">
        <f>IFERROR(VLOOKUP(Teilnehmerliste!$B59,'Preis pro Kategorie'!$A$4:$M$27,M$5,FALSE),0)</f>
        <v>0</v>
      </c>
      <c r="N59" s="133">
        <f>IFERROR(Teilnehmerliste!$L59+Teilnehmerliste!$M59,0)</f>
        <v>0</v>
      </c>
      <c r="O59" s="190"/>
    </row>
    <row r="60" spans="1:15" ht="14.5">
      <c r="A60" s="106"/>
      <c r="B60" s="97"/>
      <c r="C60" s="98"/>
      <c r="D60" s="98"/>
      <c r="E60" s="98"/>
      <c r="F60" s="99">
        <f>IFERROR(VLOOKUP(Teilnehmerliste!$B60,'Preis pro Kategorie'!$A$4:$M$27,F$5,FALSE),0)</f>
        <v>0</v>
      </c>
      <c r="G60" s="99">
        <f>IFERROR(VLOOKUP(Teilnehmerliste!$B60,'Preis pro Kategorie'!$A$4:$M$27,G$5,FALSE),0)</f>
        <v>0</v>
      </c>
      <c r="H60" s="99">
        <f>IFERROR(VLOOKUP(Teilnehmerliste!$B60,'Preis pro Kategorie'!$A$4:$M$27,H$5,FALSE),0)</f>
        <v>0</v>
      </c>
      <c r="I60" s="99">
        <f>IFERROR(VLOOKUP(Teilnehmerliste!$B60,'Preis pro Kategorie'!$A$4:$M$27,I$5,FALSE),0)</f>
        <v>0</v>
      </c>
      <c r="J60" s="101">
        <f>IFERROR(VLOOKUP(Teilnehmerliste!$B60,'Preis pro Kategorie'!$A$4:$M$27,J$5,FALSE),0)</f>
        <v>0</v>
      </c>
      <c r="K60" s="101">
        <f>IFERROR(VLOOKUP(Teilnehmerliste!$B60,'Preis pro Kategorie'!$A$4:$M$27,K$5,FALSE),0)</f>
        <v>0</v>
      </c>
      <c r="L60" s="102">
        <f>IFERROR(VLOOKUP(Teilnehmerliste!$B60,'Preis pro Kategorie'!$A$4:$M$27,L$5,FALSE),0)</f>
        <v>0</v>
      </c>
      <c r="M60" s="102">
        <f>IFERROR(VLOOKUP(Teilnehmerliste!$B60,'Preis pro Kategorie'!$A$4:$M$27,M$5,FALSE),0)</f>
        <v>0</v>
      </c>
      <c r="N60" s="134">
        <f>IFERROR(Teilnehmerliste!$L60+Teilnehmerliste!$M60,0)</f>
        <v>0</v>
      </c>
      <c r="O60" s="131"/>
    </row>
    <row r="61" spans="1:15" ht="14.5">
      <c r="A61" s="107"/>
      <c r="B61" s="108" t="s">
        <v>5</v>
      </c>
      <c r="C61" s="109"/>
      <c r="D61" s="109"/>
      <c r="E61" s="110"/>
      <c r="F61" s="113">
        <f>SUBTOTAL(109,F7:F60)</f>
        <v>7</v>
      </c>
      <c r="G61" s="113">
        <f>SUBTOTAL(109,G7:G60)</f>
        <v>3</v>
      </c>
      <c r="H61" s="113">
        <f>SUBTOTAL(109,H7:H60)</f>
        <v>2</v>
      </c>
      <c r="I61" s="113">
        <f>SUBTOTAL(109,I7:I60)</f>
        <v>2</v>
      </c>
      <c r="J61" s="113">
        <f>SUBTOTAL(109,J7:J60)</f>
        <v>5</v>
      </c>
      <c r="K61" s="113">
        <f>SUBTOTAL(109,J7:J60)</f>
        <v>5</v>
      </c>
      <c r="L61" s="112">
        <f>SUBTOTAL(109,L7:L60)</f>
        <v>50</v>
      </c>
      <c r="M61" s="111">
        <f>SUBTOTAL(109,M7:M60)</f>
        <v>0</v>
      </c>
      <c r="N61" s="168">
        <f>SUBTOTAL(109,N7:N60)</f>
        <v>50</v>
      </c>
      <c r="O61" s="169"/>
    </row>
  </sheetData>
  <sheetProtection sheet="1"/>
  <mergeCells count="4">
    <mergeCell ref="A1:C1"/>
    <mergeCell ref="A2:C2"/>
    <mergeCell ref="A3:C3"/>
    <mergeCell ref="A4:C4"/>
  </mergeCells>
  <dataValidations count="1">
    <dataValidation type="list" allowBlank="1" showInputMessage="1" showErrorMessage="1" sqref="B7:B59">
      <formula1>Tarifkategorie</formula1>
    </dataValidation>
  </dataValidations>
  <pageMargins left="0.7" right="0.7" top="0.75" bottom="0.75" header="0.3" footer="0.3"/>
  <pageSetup paperSize="9" scale="6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I18"/>
  <sheetViews>
    <sheetView showZeros="0" zoomScaleNormal="100" workbookViewId="0">
      <selection activeCell="J22" sqref="J22"/>
    </sheetView>
  </sheetViews>
  <sheetFormatPr baseColWidth="10" defaultColWidth="11.33203125" defaultRowHeight="14.5"/>
  <cols>
    <col min="1" max="1" width="35.25" style="16" customWidth="1"/>
    <col min="2" max="2" width="10.58203125" style="16" customWidth="1"/>
    <col min="3" max="3" width="8.58203125" style="16" customWidth="1"/>
    <col min="4" max="4" width="4.58203125" style="16" customWidth="1"/>
    <col min="5" max="5" width="8.58203125" style="16" customWidth="1"/>
    <col min="6" max="6" width="2.75" style="16" customWidth="1"/>
    <col min="7" max="7" width="8.58203125" style="16" customWidth="1"/>
    <col min="8" max="16384" width="11.33203125" style="16"/>
  </cols>
  <sheetData>
    <row r="1" spans="1:9" ht="74.25" customHeight="1">
      <c r="A1" s="13"/>
      <c r="B1" s="223"/>
      <c r="C1" s="223"/>
      <c r="D1" s="223"/>
      <c r="E1" s="223"/>
      <c r="F1" s="223"/>
      <c r="G1" s="223"/>
    </row>
    <row r="2" spans="1:9" ht="15" customHeight="1">
      <c r="A2" s="13"/>
      <c r="B2" s="14"/>
      <c r="C2" s="224"/>
      <c r="D2" s="224"/>
      <c r="E2" s="224"/>
      <c r="F2" s="224"/>
      <c r="G2" s="224"/>
    </row>
    <row r="3" spans="1:9" ht="18.5">
      <c r="A3" s="211" t="s">
        <v>21</v>
      </c>
      <c r="B3" s="211"/>
      <c r="C3" s="212"/>
      <c r="D3" s="226"/>
      <c r="E3" s="226"/>
      <c r="F3" s="217"/>
      <c r="G3" s="217"/>
      <c r="H3" s="170"/>
      <c r="I3" s="170"/>
    </row>
    <row r="4" spans="1:9" ht="15.5">
      <c r="A4" s="213" t="str">
        <f>Deckblatt!A4</f>
        <v>[Anlass- Name]</v>
      </c>
      <c r="B4" s="213"/>
      <c r="C4" s="213"/>
      <c r="D4" s="213"/>
      <c r="E4" s="213"/>
      <c r="F4" s="213"/>
      <c r="G4" s="166"/>
    </row>
    <row r="5" spans="1:9" ht="19.5" customHeight="1">
      <c r="A5" s="171"/>
    </row>
    <row r="6" spans="1:9" ht="39" customHeight="1">
      <c r="A6" s="225" t="s">
        <v>170</v>
      </c>
      <c r="B6" s="225"/>
      <c r="C6" s="225"/>
      <c r="D6" s="225"/>
      <c r="E6" s="225"/>
      <c r="F6" s="225"/>
      <c r="G6" s="225"/>
    </row>
    <row r="7" spans="1:9" ht="4.5" customHeight="1">
      <c r="A7" s="172"/>
      <c r="B7" s="172"/>
      <c r="C7" s="172"/>
      <c r="D7" s="172"/>
      <c r="E7" s="172"/>
      <c r="F7" s="172"/>
      <c r="G7" s="172"/>
    </row>
    <row r="8" spans="1:9" ht="19.5" customHeight="1">
      <c r="A8" s="225"/>
      <c r="B8" s="225"/>
      <c r="C8" s="225"/>
      <c r="D8" s="225"/>
      <c r="E8" s="225"/>
      <c r="F8" s="225"/>
      <c r="G8" s="225"/>
    </row>
    <row r="9" spans="1:9" ht="19.5" customHeight="1"/>
    <row r="10" spans="1:9" ht="17.25" customHeight="1">
      <c r="A10" s="173" t="s">
        <v>12</v>
      </c>
      <c r="B10" s="174" t="s">
        <v>82</v>
      </c>
      <c r="C10" s="175"/>
      <c r="D10" s="174"/>
      <c r="E10" s="175"/>
      <c r="F10" s="174"/>
      <c r="G10" s="175"/>
    </row>
    <row r="11" spans="1:9">
      <c r="B11" s="171"/>
    </row>
    <row r="12" spans="1:9" ht="15.5">
      <c r="A12" s="176" t="s">
        <v>14</v>
      </c>
      <c r="D12" s="179" t="s">
        <v>19</v>
      </c>
      <c r="E12" s="177" t="s">
        <v>11</v>
      </c>
      <c r="F12" s="218">
        <f>+Abrechnung!$H$54</f>
        <v>0</v>
      </c>
      <c r="G12" s="219"/>
    </row>
    <row r="13" spans="1:9">
      <c r="B13" s="171"/>
    </row>
    <row r="14" spans="1:9" ht="66" customHeight="1">
      <c r="A14" s="178" t="s">
        <v>157</v>
      </c>
      <c r="B14" s="220" t="s">
        <v>23</v>
      </c>
      <c r="C14" s="221"/>
      <c r="D14" s="221"/>
      <c r="E14" s="221"/>
      <c r="F14" s="221"/>
      <c r="G14" s="222"/>
    </row>
    <row r="15" spans="1:9">
      <c r="B15" s="171"/>
    </row>
    <row r="16" spans="1:9" ht="90" customHeight="1">
      <c r="A16" s="173" t="s">
        <v>13</v>
      </c>
      <c r="B16" s="220" t="s">
        <v>81</v>
      </c>
      <c r="C16" s="221"/>
      <c r="D16" s="221"/>
      <c r="E16" s="221"/>
      <c r="F16" s="221"/>
      <c r="G16" s="222"/>
    </row>
    <row r="18" spans="1:7" ht="15.5">
      <c r="A18" s="173" t="s">
        <v>80</v>
      </c>
      <c r="B18" s="214"/>
      <c r="C18" s="215"/>
      <c r="D18" s="215"/>
      <c r="E18" s="215"/>
      <c r="F18" s="215"/>
      <c r="G18" s="216"/>
    </row>
  </sheetData>
  <mergeCells count="13">
    <mergeCell ref="B1:G1"/>
    <mergeCell ref="C2:G2"/>
    <mergeCell ref="A6:G6"/>
    <mergeCell ref="A8:G8"/>
    <mergeCell ref="D3:E3"/>
    <mergeCell ref="B18:G18"/>
    <mergeCell ref="F3:G3"/>
    <mergeCell ref="A3:C3"/>
    <mergeCell ref="A4:C4"/>
    <mergeCell ref="D4:F4"/>
    <mergeCell ref="F12:G12"/>
    <mergeCell ref="B16:G16"/>
    <mergeCell ref="B14:G14"/>
  </mergeCells>
  <phoneticPr fontId="0" type="noConversion"/>
  <pageMargins left="0.7" right="0.7" top="0.75" bottom="0.75" header="0.3" footer="0.3"/>
  <pageSetup paperSize="9" scale="75" fitToHeight="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7:A8"/>
  <sheetViews>
    <sheetView view="pageBreakPreview" zoomScale="60" zoomScaleNormal="100" workbookViewId="0"/>
  </sheetViews>
  <sheetFormatPr baseColWidth="10" defaultColWidth="9" defaultRowHeight="14"/>
  <sheetData>
    <row r="7" spans="1:1">
      <c r="A7" t="s">
        <v>47</v>
      </c>
    </row>
    <row r="8" spans="1:1">
      <c r="A8" t="s">
        <v>131</v>
      </c>
    </row>
  </sheetData>
  <pageMargins left="0.7" right="0.7" top="0.75" bottom="0.75" header="0.3" footer="0.3"/>
  <pageSetup paperSize="9"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7:A8"/>
  <sheetViews>
    <sheetView view="pageBreakPreview" zoomScale="60" zoomScaleNormal="100" workbookViewId="0">
      <selection activeCell="U62" sqref="U62"/>
    </sheetView>
  </sheetViews>
  <sheetFormatPr baseColWidth="10" defaultColWidth="9" defaultRowHeight="14"/>
  <sheetData>
    <row r="7" spans="1:1">
      <c r="A7" t="s">
        <v>132</v>
      </c>
    </row>
    <row r="8" spans="1:1">
      <c r="A8" t="s">
        <v>131</v>
      </c>
    </row>
  </sheetData>
  <pageMargins left="0.7" right="0.7" top="0.75" bottom="0.75" header="0.3" footer="0.3"/>
  <pageSetup paperSize="9"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5"/>
  <sheetViews>
    <sheetView view="pageBreakPreview" topLeftCell="A3" zoomScale="60" zoomScaleNormal="100" workbookViewId="0">
      <selection activeCell="C5" sqref="C5"/>
    </sheetView>
  </sheetViews>
  <sheetFormatPr baseColWidth="10" defaultColWidth="9" defaultRowHeight="14"/>
  <cols>
    <col min="1" max="1" width="9.83203125" style="115" bestFit="1" customWidth="1"/>
    <col min="2" max="2" width="14.08203125" style="115" bestFit="1" customWidth="1"/>
    <col min="3" max="3" width="52" style="115" bestFit="1" customWidth="1"/>
    <col min="4" max="4" width="42.25" style="115" customWidth="1"/>
    <col min="5" max="16384" width="9" style="115"/>
  </cols>
  <sheetData>
    <row r="1" spans="1:4">
      <c r="A1" s="115" t="s">
        <v>10</v>
      </c>
      <c r="B1" s="115" t="s">
        <v>121</v>
      </c>
      <c r="C1" s="115" t="s">
        <v>120</v>
      </c>
      <c r="D1" s="115" t="s">
        <v>122</v>
      </c>
    </row>
    <row r="2" spans="1:4" ht="84">
      <c r="A2" s="116">
        <v>43207</v>
      </c>
      <c r="B2" s="115" t="s">
        <v>124</v>
      </c>
      <c r="C2" s="117" t="s">
        <v>133</v>
      </c>
      <c r="D2" s="115" t="s">
        <v>123</v>
      </c>
    </row>
    <row r="3" spans="1:4">
      <c r="A3" s="116">
        <v>43210</v>
      </c>
      <c r="B3" s="115" t="s">
        <v>124</v>
      </c>
      <c r="C3" s="115" t="s">
        <v>150</v>
      </c>
      <c r="D3" s="115" t="s">
        <v>151</v>
      </c>
    </row>
    <row r="4" spans="1:4" ht="28">
      <c r="A4" s="116">
        <v>43213</v>
      </c>
      <c r="B4" s="115" t="s">
        <v>124</v>
      </c>
      <c r="C4" s="117" t="s">
        <v>154</v>
      </c>
      <c r="D4" s="115" t="s">
        <v>151</v>
      </c>
    </row>
    <row r="5" spans="1:4">
      <c r="A5" s="116">
        <v>43213</v>
      </c>
      <c r="B5" s="115" t="s">
        <v>124</v>
      </c>
      <c r="C5" s="115" t="s">
        <v>171</v>
      </c>
      <c r="D5" s="115" t="s">
        <v>151</v>
      </c>
    </row>
  </sheetData>
  <pageMargins left="0.7" right="0.7" top="0.75" bottom="0.75" header="0.3" footer="0.3"/>
  <pageSetup paperSize="9" scale="68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4061C1CE1E7546BA314B1DBBDD8A54" ma:contentTypeVersion="0" ma:contentTypeDescription="Create a new document." ma:contentTypeScope="" ma:versionID="7c4dbbf65a0940cb020d858d8dbd1d1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64E224-2A89-4C01-85AB-8938E54A1D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EFB2CF-0349-405D-BF3A-04834C1787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8DE0D7-1297-4756-96AA-C50A0C7915E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9</vt:i4>
      </vt:variant>
    </vt:vector>
  </HeadingPairs>
  <TitlesOfParts>
    <vt:vector size="18" baseType="lpstr">
      <vt:lpstr>Anweisung</vt:lpstr>
      <vt:lpstr>Deckblatt</vt:lpstr>
      <vt:lpstr>Abrechnung</vt:lpstr>
      <vt:lpstr>Preis pro Kategorie</vt:lpstr>
      <vt:lpstr>Teilnehmerliste</vt:lpstr>
      <vt:lpstr>Zahlungsauftrag</vt:lpstr>
      <vt:lpstr>gescannte Belege</vt:lpstr>
      <vt:lpstr>Ausschreibungskopie</vt:lpstr>
      <vt:lpstr>Versionshistorie</vt:lpstr>
      <vt:lpstr>Abrechnung!Druckbereich</vt:lpstr>
      <vt:lpstr>Anweisung!Druckbereich</vt:lpstr>
      <vt:lpstr>Ausschreibungskopie!Druckbereich</vt:lpstr>
      <vt:lpstr>Deckblatt!Druckbereich</vt:lpstr>
      <vt:lpstr>'gescannte Belege'!Druckbereich</vt:lpstr>
      <vt:lpstr>'Preis pro Kategorie'!Druckbereich</vt:lpstr>
      <vt:lpstr>Teilnehmerliste!Druckbereich</vt:lpstr>
      <vt:lpstr>Zahlungsauftrag!Druckbereich</vt:lpstr>
      <vt:lpstr>Tarifkategorie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Abrechnungsformular</dc:title>
  <dc:creator>paul-heinz.lienhard@credit-suisse.com</dc:creator>
  <cp:lastModifiedBy>Gerd</cp:lastModifiedBy>
  <cp:lastPrinted>2018-04-20T15:26:36Z</cp:lastPrinted>
  <dcterms:created xsi:type="dcterms:W3CDTF">2003-01-07T19:05:50Z</dcterms:created>
  <dcterms:modified xsi:type="dcterms:W3CDTF">2019-04-23T12:55:26Z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1936628035</vt:i4>
  </property>
  <property fmtid="{D5CDD505-2E9C-101B-9397-08002B2CF9AE}" pid="3" name="_PreviousAdHocReviewCycleID">
    <vt:i4>-1940405082</vt:i4>
  </property>
  <property fmtid="{D5CDD505-2E9C-101B-9397-08002B2CF9AE}" pid="4" name="_NewReviewCycle">
    <vt:lpwstr/>
  </property>
  <property fmtid="{D5CDD505-2E9C-101B-9397-08002B2CF9AE}" pid="5" name="_EmailSubject">
    <vt:lpwstr>Abrechnung der 1. Wanderung 2019 - 11.04.2019</vt:lpwstr>
  </property>
  <property fmtid="{D5CDD505-2E9C-101B-9397-08002B2CF9AE}" pid="6" name="_AuthorEmail">
    <vt:lpwstr>lionel.seibert@credit-suisse.com</vt:lpwstr>
  </property>
  <property fmtid="{D5CDD505-2E9C-101B-9397-08002B2CF9AE}" pid="7" name="_AuthorEmailDisplayName">
    <vt:lpwstr>Seibert, Lionel (SJQS 2)</vt:lpwstr>
  </property>
  <property fmtid="{D5CDD505-2E9C-101B-9397-08002B2CF9AE}" pid="8" name="_IQPDocumentId">
    <vt:lpwstr>ca886883-0f56-4502-a8e4-a218f758badf</vt:lpwstr>
  </property>
  <property fmtid="{D5CDD505-2E9C-101B-9397-08002B2CF9AE}" pid="9" name="_SIProp12DataClass+304a34c9-5b17-4e2a-bdc3-dec6a43f35e7">
    <vt:lpwstr>v=1.2&gt;I=304a34c9-5b17-4e2a-bdc3-dec6a43f35e7&amp;N=Unrestricted&amp;V=1.3&amp;U=S-1-5-21-3718294971-3193642644-4012788348-4326&amp;D=Lienhard%2c+Paul-Heinz+(MLEM+25)&amp;A=Associated&amp;H=False</vt:lpwstr>
  </property>
  <property fmtid="{D5CDD505-2E9C-101B-9397-08002B2CF9AE}" pid="10" name="Classification">
    <vt:lpwstr>Unrestricted</vt:lpwstr>
  </property>
  <property fmtid="{D5CDD505-2E9C-101B-9397-08002B2CF9AE}" pid="11" name="x-cid">
    <vt:lpwstr>yes</vt:lpwstr>
  </property>
  <property fmtid="{D5CDD505-2E9C-101B-9397-08002B2CF9AE}" pid="12" name="ContentTypeId">
    <vt:lpwstr>0x010100A84061C1CE1E7546BA314B1DBBDD8A54</vt:lpwstr>
  </property>
  <property fmtid="{D5CDD505-2E9C-101B-9397-08002B2CF9AE}" pid="13" name="_ReviewingToolsShownOnce">
    <vt:lpwstr/>
  </property>
</Properties>
</file>